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4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5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7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8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9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4_農地環境整備係\R6\00__災害\220県_災害復旧事業補助金交付要綱_改正\"/>
    </mc:Choice>
  </mc:AlternateContent>
  <xr:revisionPtr revIDLastSave="0" documentId="13_ncr:1_{FE484C77-69D5-4E7C-AB97-650ABBF6CDDC}" xr6:coauthVersionLast="47" xr6:coauthVersionMax="47" xr10:uidLastSave="{00000000-0000-0000-0000-000000000000}"/>
  <bookViews>
    <workbookView xWindow="2310" yWindow="-110" windowWidth="17000" windowHeight="11020" tabRatio="954" activeTab="3" xr2:uid="{00000000-000D-0000-FFFF-FFFF00000000}"/>
  </bookViews>
  <sheets>
    <sheet name="1申" sheetId="60" r:id="rId1"/>
    <sheet name="2委託" sheetId="62" r:id="rId2"/>
    <sheet name="3収支" sheetId="65" r:id="rId3"/>
    <sheet name="4経" sheetId="64" r:id="rId4"/>
    <sheet name="5委経" sheetId="49" r:id="rId5"/>
    <sheet name="6契" sheetId="55" r:id="rId6"/>
    <sheet name="7越変着" sheetId="57" r:id="rId7"/>
    <sheet name="8覧" sheetId="68" r:id="rId8"/>
    <sheet name="9理由" sheetId="48" r:id="rId9"/>
    <sheet name="10出" sheetId="63" r:id="rId10"/>
    <sheet name="11出内" sheetId="66" r:id="rId11"/>
    <sheet name="12出工" sheetId="73" r:id="rId12"/>
    <sheet name="13請" sheetId="59" r:id="rId13"/>
    <sheet name="14変理" sheetId="69" r:id="rId14"/>
    <sheet name="15比" sheetId="70" r:id="rId15"/>
    <sheet name="16遂" sheetId="67" r:id="rId16"/>
    <sheet name="始めに" sheetId="71" r:id="rId17"/>
  </sheets>
  <externalReferences>
    <externalReference r:id="rId18"/>
    <externalReference r:id="rId19"/>
  </externalReferences>
  <definedNames>
    <definedName name="_Key1" localSheetId="15" hidden="1">#REF!</definedName>
    <definedName name="_Key1" hidden="1">#REF!</definedName>
    <definedName name="_Key2" localSheetId="15" hidden="1">#REF!</definedName>
    <definedName name="_Key2" hidden="1">#REF!</definedName>
    <definedName name="_Order1" hidden="1">255</definedName>
    <definedName name="_Order2" hidden="1">255</definedName>
    <definedName name="_Sort" localSheetId="15" hidden="1">#REF!</definedName>
    <definedName name="_Sort" hidden="1">#REF!</definedName>
    <definedName name="\A" localSheetId="15">#REF!</definedName>
    <definedName name="\A" localSheetId="2">#REF!</definedName>
    <definedName name="\A" localSheetId="6">#REF!</definedName>
    <definedName name="\A">#REF!</definedName>
    <definedName name="\B" localSheetId="15">#REF!</definedName>
    <definedName name="\B" localSheetId="6">#REF!</definedName>
    <definedName name="\B">#REF!</definedName>
    <definedName name="\C" localSheetId="15">#REF!</definedName>
    <definedName name="\C" localSheetId="6">#REF!</definedName>
    <definedName name="\C">#REF!</definedName>
    <definedName name="\D" localSheetId="15">[1]総括・地区別表!#REF!</definedName>
    <definedName name="\D" localSheetId="2">#REF!</definedName>
    <definedName name="\D" localSheetId="6">[2]総括・地区別表!#REF!</definedName>
    <definedName name="\D">[2]総括・地区別表!#REF!</definedName>
    <definedName name="\E" localSheetId="15">[1]総括・地区別表!#REF!</definedName>
    <definedName name="\E" localSheetId="2">#REF!</definedName>
    <definedName name="\E" localSheetId="6">[2]総括・地区別表!#REF!</definedName>
    <definedName name="\E">[2]総括・地区別表!#REF!</definedName>
    <definedName name="\F" localSheetId="15">[1]総括・地区別表!#REF!</definedName>
    <definedName name="\F" localSheetId="2">#REF!</definedName>
    <definedName name="\F" localSheetId="6">[2]総括・地区別表!#REF!</definedName>
    <definedName name="\F">[2]総括・地区別表!#REF!</definedName>
    <definedName name="\G" localSheetId="15">[1]総括・地区別表!#REF!</definedName>
    <definedName name="\G" localSheetId="2">#REF!</definedName>
    <definedName name="\G" localSheetId="6">[2]総括・地区別表!#REF!</definedName>
    <definedName name="\G">[2]総括・地区別表!#REF!</definedName>
    <definedName name="_xlnm.Print_Area" localSheetId="9">'10出'!$A$1:$K$28</definedName>
    <definedName name="_xlnm.Print_Area" localSheetId="10">'11出内'!$A$1:$M$21</definedName>
    <definedName name="_xlnm.Print_Area" localSheetId="12">'13請'!$A$1:$J$33</definedName>
    <definedName name="_xlnm.Print_Area" localSheetId="13">'14変理'!$A$1:$D$20</definedName>
    <definedName name="_xlnm.Print_Area" localSheetId="14">'15比'!$A$1:$AG$36</definedName>
    <definedName name="_xlnm.Print_Area" localSheetId="15">'16遂'!$A$1:$M$27</definedName>
    <definedName name="_xlnm.Print_Area" localSheetId="0">'1申'!$A$1:$L$30</definedName>
    <definedName name="_xlnm.Print_Area" localSheetId="1">'2委託'!$A$1:$L$27</definedName>
    <definedName name="_xlnm.Print_Area" localSheetId="2">'3収支'!$B$1:$M$21</definedName>
    <definedName name="_xlnm.Print_Area" localSheetId="3">'4経'!$A$1:$Y$177</definedName>
    <definedName name="_xlnm.Print_Area" localSheetId="4">'5委経'!$A$1:$P$43</definedName>
    <definedName name="_xlnm.Print_Area" localSheetId="5">'6契'!$A$1:$K$61</definedName>
    <definedName name="_xlnm.Print_Area" localSheetId="6">'7越変着'!$A$1:$H$31</definedName>
    <definedName name="_xlnm.Print_Area" localSheetId="7">'8覧'!$B$1:$O$50</definedName>
    <definedName name="_xlnm.Print_Area" localSheetId="8">'9理由'!$A$1:$E$23</definedName>
    <definedName name="_xlnm.Print_Area" localSheetId="16">始めに!$A$12:$L$35</definedName>
    <definedName name="_xlnm.Print_Area">#REF!</definedName>
    <definedName name="PRINT_AREA_MI" localSheetId="15">#REF!</definedName>
    <definedName name="PRINT_AREA_MI">#REF!</definedName>
    <definedName name="_xlnm.Print_Titles" localSheetId="15">#REF!</definedName>
    <definedName name="_xlnm.Print_Titles" localSheetId="3">'4経'!$2:$13</definedName>
    <definedName name="_xlnm.Print_Titles" localSheetId="4">'5委経'!$1:$1</definedName>
    <definedName name="_xlnm.Print_Titles" localSheetId="7">'8覧'!$2:$8</definedName>
    <definedName name="_xlnm.Print_Titles">#REF!</definedName>
    <definedName name="PRINT_TITLES_MI" localSheetId="15">#REF!</definedName>
    <definedName name="PRINT_TITLES_MI">#REF!</definedName>
    <definedName name="各期対応表">#REF!</definedName>
    <definedName name="市町村" localSheetId="15">#REF!</definedName>
    <definedName name="市町村">#REF!</definedName>
    <definedName name="防災" localSheetId="15">#REF!</definedName>
    <definedName name="防災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64" l="1"/>
  <c r="O37" i="64" s="1"/>
  <c r="K37" i="64"/>
  <c r="L37" i="64" s="1"/>
  <c r="H37" i="64"/>
  <c r="N45" i="64"/>
  <c r="O45" i="64" s="1"/>
  <c r="K45" i="64"/>
  <c r="L45" i="64" s="1"/>
  <c r="H45" i="64"/>
  <c r="K53" i="64"/>
  <c r="L53" i="64" s="1"/>
  <c r="K61" i="64"/>
  <c r="L61" i="64" s="1"/>
  <c r="K69" i="64"/>
  <c r="L69" i="64" s="1"/>
  <c r="N77" i="64"/>
  <c r="O77" i="64" s="1"/>
  <c r="K77" i="64"/>
  <c r="L77" i="64" s="1"/>
  <c r="K85" i="64"/>
  <c r="L85" i="64" s="1"/>
  <c r="K93" i="64"/>
  <c r="L93" i="64" s="1"/>
  <c r="H93" i="64"/>
  <c r="K101" i="64"/>
  <c r="L101" i="64" s="1"/>
  <c r="K109" i="64"/>
  <c r="L109" i="64" s="1"/>
  <c r="N117" i="64"/>
  <c r="O117" i="64" s="1"/>
  <c r="K117" i="64"/>
  <c r="L117" i="64" s="1"/>
  <c r="K125" i="64"/>
  <c r="L125" i="64" s="1"/>
  <c r="K133" i="64"/>
  <c r="L133" i="64" s="1"/>
  <c r="H133" i="64"/>
  <c r="K141" i="64"/>
  <c r="L141" i="64" s="1"/>
  <c r="K149" i="64"/>
  <c r="L149" i="64" s="1"/>
  <c r="K157" i="64"/>
  <c r="L157" i="64" s="1"/>
  <c r="K165" i="64"/>
  <c r="L165" i="64" s="1"/>
  <c r="N29" i="64"/>
  <c r="O29" i="64" s="1"/>
  <c r="K29" i="64"/>
  <c r="L29" i="64" s="1"/>
  <c r="H29" i="64"/>
  <c r="O21" i="64"/>
  <c r="L21" i="64"/>
  <c r="H21" i="64"/>
  <c r="L19" i="65"/>
  <c r="K19" i="65"/>
  <c r="J19" i="65"/>
  <c r="I19" i="65"/>
  <c r="H19" i="65"/>
  <c r="G19" i="65"/>
  <c r="F19" i="65"/>
  <c r="D19" i="65"/>
  <c r="E19" i="65"/>
  <c r="L9" i="66"/>
  <c r="K12" i="66"/>
  <c r="K16" i="66"/>
  <c r="I15" i="66"/>
  <c r="I14" i="66"/>
  <c r="I13" i="66"/>
  <c r="I16" i="66" s="1"/>
  <c r="I11" i="66"/>
  <c r="I10" i="66"/>
  <c r="E15" i="66"/>
  <c r="L15" i="66" s="1"/>
  <c r="E14" i="66"/>
  <c r="L14" i="66" s="1"/>
  <c r="E13" i="66"/>
  <c r="L13" i="66" s="1"/>
  <c r="E11" i="66"/>
  <c r="L11" i="66" s="1"/>
  <c r="E10" i="66"/>
  <c r="L10" i="66" s="1"/>
  <c r="I9" i="66"/>
  <c r="I12" i="66" s="1"/>
  <c r="E9" i="66"/>
  <c r="J19" i="66"/>
  <c r="H19" i="66"/>
  <c r="G19" i="66"/>
  <c r="F19" i="66"/>
  <c r="J16" i="66"/>
  <c r="H16" i="66"/>
  <c r="G16" i="66"/>
  <c r="F16" i="66"/>
  <c r="C16" i="66"/>
  <c r="J12" i="66"/>
  <c r="H12" i="66"/>
  <c r="G12" i="66"/>
  <c r="F12" i="66"/>
  <c r="C12" i="66"/>
  <c r="J28" i="68"/>
  <c r="H28" i="68"/>
  <c r="E28" i="68"/>
  <c r="M28" i="68" s="1"/>
  <c r="M27" i="68"/>
  <c r="K27" i="68"/>
  <c r="M26" i="68"/>
  <c r="K26" i="68"/>
  <c r="M25" i="68"/>
  <c r="L25" i="68"/>
  <c r="K25" i="68"/>
  <c r="K28" i="68" s="1"/>
  <c r="M24" i="68"/>
  <c r="J24" i="68"/>
  <c r="H24" i="68"/>
  <c r="E24" i="68"/>
  <c r="M23" i="68"/>
  <c r="K23" i="68"/>
  <c r="M22" i="68"/>
  <c r="K22" i="68"/>
  <c r="M21" i="68"/>
  <c r="L21" i="68"/>
  <c r="K21" i="68"/>
  <c r="K24" i="68" s="1"/>
  <c r="J20" i="68"/>
  <c r="H20" i="68"/>
  <c r="E20" i="68"/>
  <c r="M20" i="68" s="1"/>
  <c r="M19" i="68"/>
  <c r="K19" i="68"/>
  <c r="M18" i="68"/>
  <c r="K18" i="68"/>
  <c r="M17" i="68"/>
  <c r="L17" i="68"/>
  <c r="K17" i="68"/>
  <c r="K20" i="68" s="1"/>
  <c r="J16" i="68"/>
  <c r="H16" i="68"/>
  <c r="E16" i="68"/>
  <c r="M16" i="68" s="1"/>
  <c r="M15" i="68"/>
  <c r="K15" i="68"/>
  <c r="M14" i="68"/>
  <c r="K14" i="68"/>
  <c r="M13" i="68"/>
  <c r="L13" i="68"/>
  <c r="K13" i="68"/>
  <c r="K9" i="68"/>
  <c r="L9" i="68" s="1"/>
  <c r="BY53" i="64"/>
  <c r="BX53" i="64"/>
  <c r="BW53" i="64"/>
  <c r="BU53" i="64"/>
  <c r="BL53" i="64"/>
  <c r="BK53" i="64"/>
  <c r="BI53" i="64"/>
  <c r="BH53" i="64"/>
  <c r="BG53" i="64"/>
  <c r="BF53" i="64"/>
  <c r="BD53" i="64"/>
  <c r="BC53" i="64"/>
  <c r="BA53" i="64"/>
  <c r="AZ53" i="64"/>
  <c r="AY53" i="64"/>
  <c r="AW53" i="64"/>
  <c r="AR53" i="64"/>
  <c r="AP53" i="64"/>
  <c r="AO53" i="64"/>
  <c r="AN53" i="64"/>
  <c r="AM53" i="64"/>
  <c r="AL53" i="64"/>
  <c r="AK53" i="64"/>
  <c r="AI53" i="64"/>
  <c r="AG53" i="64"/>
  <c r="AF53" i="64"/>
  <c r="AE53" i="64"/>
  <c r="AD53" i="64"/>
  <c r="AC53" i="64"/>
  <c r="AB53" i="64"/>
  <c r="AA53" i="64"/>
  <c r="G53" i="64"/>
  <c r="AH53" i="64" s="1"/>
  <c r="N52" i="64"/>
  <c r="S52" i="64" s="1"/>
  <c r="BM53" i="64" s="1"/>
  <c r="T51" i="64"/>
  <c r="N51" i="64"/>
  <c r="U51" i="64" s="1"/>
  <c r="M51" i="64"/>
  <c r="N50" i="64"/>
  <c r="U50" i="64" s="1"/>
  <c r="BS53" i="64" s="1"/>
  <c r="M50" i="64"/>
  <c r="J50" i="64"/>
  <c r="T49" i="64"/>
  <c r="N49" i="64"/>
  <c r="AT53" i="64" s="1"/>
  <c r="M49" i="64"/>
  <c r="T48" i="64"/>
  <c r="N48" i="64"/>
  <c r="AS53" i="64" s="1"/>
  <c r="M48" i="64"/>
  <c r="U47" i="64"/>
  <c r="BP53" i="64" s="1"/>
  <c r="C47" i="64"/>
  <c r="N46" i="64"/>
  <c r="AQ53" i="64" s="1"/>
  <c r="G165" i="64"/>
  <c r="H165" i="64" s="1"/>
  <c r="N164" i="64"/>
  <c r="S164" i="64" s="1"/>
  <c r="T163" i="64"/>
  <c r="N163" i="64"/>
  <c r="AV165" i="64" s="1"/>
  <c r="M163" i="64"/>
  <c r="N162" i="64"/>
  <c r="U162" i="64" s="1"/>
  <c r="BS165" i="64" s="1"/>
  <c r="M162" i="64"/>
  <c r="J162" i="64"/>
  <c r="T161" i="64"/>
  <c r="N161" i="64"/>
  <c r="N165" i="64" s="1"/>
  <c r="O165" i="64" s="1"/>
  <c r="M161" i="64"/>
  <c r="T160" i="64"/>
  <c r="N160" i="64"/>
  <c r="U160" i="64" s="1"/>
  <c r="BQ165" i="64" s="1"/>
  <c r="M160" i="64"/>
  <c r="U159" i="64"/>
  <c r="BP165" i="64" s="1"/>
  <c r="C159" i="64"/>
  <c r="N158" i="64"/>
  <c r="U158" i="64" s="1"/>
  <c r="BO165" i="64" s="1"/>
  <c r="G157" i="64"/>
  <c r="H157" i="64" s="1"/>
  <c r="N156" i="64"/>
  <c r="S156" i="64" s="1"/>
  <c r="T155" i="64"/>
  <c r="N155" i="64"/>
  <c r="AV157" i="64" s="1"/>
  <c r="M155" i="64"/>
  <c r="U154" i="64"/>
  <c r="BS157" i="64" s="1"/>
  <c r="N154" i="64"/>
  <c r="M154" i="64"/>
  <c r="J154" i="64"/>
  <c r="T154" i="64" s="1"/>
  <c r="T153" i="64"/>
  <c r="N153" i="64"/>
  <c r="U153" i="64" s="1"/>
  <c r="BR157" i="64" s="1"/>
  <c r="M153" i="64"/>
  <c r="T152" i="64"/>
  <c r="N152" i="64"/>
  <c r="U152" i="64" s="1"/>
  <c r="BQ157" i="64" s="1"/>
  <c r="M152" i="64"/>
  <c r="U151" i="64"/>
  <c r="C151" i="64"/>
  <c r="N150" i="64"/>
  <c r="U150" i="64" s="1"/>
  <c r="BO157" i="64" s="1"/>
  <c r="G149" i="64"/>
  <c r="H149" i="64" s="1"/>
  <c r="N148" i="64"/>
  <c r="S148" i="64" s="1"/>
  <c r="T147" i="64"/>
  <c r="N147" i="64"/>
  <c r="U147" i="64" s="1"/>
  <c r="M147" i="64"/>
  <c r="N146" i="64"/>
  <c r="U146" i="64" s="1"/>
  <c r="BS149" i="64" s="1"/>
  <c r="M146" i="64"/>
  <c r="J146" i="64"/>
  <c r="T145" i="64"/>
  <c r="N145" i="64"/>
  <c r="U145" i="64" s="1"/>
  <c r="BR149" i="64" s="1"/>
  <c r="M145" i="64"/>
  <c r="T144" i="64"/>
  <c r="N144" i="64"/>
  <c r="U144" i="64" s="1"/>
  <c r="BQ149" i="64" s="1"/>
  <c r="M144" i="64"/>
  <c r="U143" i="64"/>
  <c r="BP149" i="64" s="1"/>
  <c r="C143" i="64"/>
  <c r="N142" i="64"/>
  <c r="U142" i="64" s="1"/>
  <c r="BO149" i="64" s="1"/>
  <c r="G141" i="64"/>
  <c r="H141" i="64" s="1"/>
  <c r="N140" i="64"/>
  <c r="S140" i="64" s="1"/>
  <c r="T139" i="64"/>
  <c r="N139" i="64"/>
  <c r="U139" i="64" s="1"/>
  <c r="BT141" i="64" s="1"/>
  <c r="M139" i="64"/>
  <c r="U138" i="64"/>
  <c r="BS141" i="64" s="1"/>
  <c r="N138" i="64"/>
  <c r="M138" i="64"/>
  <c r="J138" i="64"/>
  <c r="T137" i="64"/>
  <c r="N137" i="64"/>
  <c r="U137" i="64" s="1"/>
  <c r="BR141" i="64" s="1"/>
  <c r="M137" i="64"/>
  <c r="T136" i="64"/>
  <c r="N136" i="64"/>
  <c r="U136" i="64" s="1"/>
  <c r="BQ141" i="64" s="1"/>
  <c r="M136" i="64"/>
  <c r="U135" i="64"/>
  <c r="BP141" i="64" s="1"/>
  <c r="C135" i="64"/>
  <c r="N134" i="64"/>
  <c r="U134" i="64" s="1"/>
  <c r="BO141" i="64" s="1"/>
  <c r="G133" i="64"/>
  <c r="N132" i="64"/>
  <c r="S132" i="64" s="1"/>
  <c r="T131" i="64"/>
  <c r="N131" i="64"/>
  <c r="U131" i="64" s="1"/>
  <c r="BT133" i="64" s="1"/>
  <c r="M131" i="64"/>
  <c r="N130" i="64"/>
  <c r="U130" i="64" s="1"/>
  <c r="BS133" i="64" s="1"/>
  <c r="M130" i="64"/>
  <c r="J130" i="64"/>
  <c r="T129" i="64"/>
  <c r="N129" i="64"/>
  <c r="U129" i="64" s="1"/>
  <c r="BR133" i="64" s="1"/>
  <c r="M129" i="64"/>
  <c r="T128" i="64"/>
  <c r="N128" i="64"/>
  <c r="U128" i="64" s="1"/>
  <c r="BQ133" i="64" s="1"/>
  <c r="M128" i="64"/>
  <c r="U127" i="64"/>
  <c r="BP133" i="64" s="1"/>
  <c r="C127" i="64"/>
  <c r="N126" i="64"/>
  <c r="U126" i="64" s="1"/>
  <c r="BO133" i="64" s="1"/>
  <c r="G125" i="64"/>
  <c r="H125" i="64" s="1"/>
  <c r="N124" i="64"/>
  <c r="S124" i="64" s="1"/>
  <c r="T123" i="64"/>
  <c r="N123" i="64"/>
  <c r="M123" i="64"/>
  <c r="N122" i="64"/>
  <c r="AU125" i="64" s="1"/>
  <c r="M122" i="64"/>
  <c r="J122" i="64"/>
  <c r="T121" i="64"/>
  <c r="N121" i="64"/>
  <c r="U121" i="64" s="1"/>
  <c r="BR125" i="64" s="1"/>
  <c r="M121" i="64"/>
  <c r="T120" i="64"/>
  <c r="N120" i="64"/>
  <c r="U120" i="64" s="1"/>
  <c r="BQ125" i="64" s="1"/>
  <c r="M120" i="64"/>
  <c r="U119" i="64"/>
  <c r="BP125" i="64" s="1"/>
  <c r="C119" i="64"/>
  <c r="N118" i="64"/>
  <c r="U118" i="64" s="1"/>
  <c r="BO125" i="64" s="1"/>
  <c r="G117" i="64"/>
  <c r="H117" i="64" s="1"/>
  <c r="N116" i="64"/>
  <c r="S116" i="64" s="1"/>
  <c r="T115" i="64"/>
  <c r="N115" i="64"/>
  <c r="U115" i="64" s="1"/>
  <c r="M115" i="64"/>
  <c r="N114" i="64"/>
  <c r="U114" i="64" s="1"/>
  <c r="M114" i="64"/>
  <c r="J114" i="64"/>
  <c r="T113" i="64"/>
  <c r="N113" i="64"/>
  <c r="M113" i="64"/>
  <c r="T112" i="64"/>
  <c r="N112" i="64"/>
  <c r="U112" i="64" s="1"/>
  <c r="BQ117" i="64" s="1"/>
  <c r="M112" i="64"/>
  <c r="U111" i="64"/>
  <c r="BP117" i="64" s="1"/>
  <c r="C111" i="64"/>
  <c r="N110" i="64"/>
  <c r="AQ117" i="64" s="1"/>
  <c r="G109" i="64"/>
  <c r="H109" i="64" s="1"/>
  <c r="N108" i="64"/>
  <c r="S108" i="64" s="1"/>
  <c r="T107" i="64"/>
  <c r="N107" i="64"/>
  <c r="AV109" i="64" s="1"/>
  <c r="M107" i="64"/>
  <c r="N106" i="64"/>
  <c r="AU109" i="64" s="1"/>
  <c r="M106" i="64"/>
  <c r="J106" i="64"/>
  <c r="U105" i="64"/>
  <c r="BR109" i="64" s="1"/>
  <c r="T105" i="64"/>
  <c r="N105" i="64"/>
  <c r="N109" i="64" s="1"/>
  <c r="O109" i="64" s="1"/>
  <c r="M105" i="64"/>
  <c r="T104" i="64"/>
  <c r="N104" i="64"/>
  <c r="U104" i="64" s="1"/>
  <c r="BQ109" i="64" s="1"/>
  <c r="M104" i="64"/>
  <c r="U103" i="64"/>
  <c r="C103" i="64"/>
  <c r="N102" i="64"/>
  <c r="U102" i="64" s="1"/>
  <c r="BO109" i="64" s="1"/>
  <c r="G101" i="64"/>
  <c r="H101" i="64" s="1"/>
  <c r="N100" i="64"/>
  <c r="S100" i="64" s="1"/>
  <c r="T99" i="64"/>
  <c r="N99" i="64"/>
  <c r="U99" i="64" s="1"/>
  <c r="M99" i="64"/>
  <c r="N98" i="64"/>
  <c r="U98" i="64" s="1"/>
  <c r="BS101" i="64" s="1"/>
  <c r="M98" i="64"/>
  <c r="J98" i="64"/>
  <c r="T97" i="64"/>
  <c r="N97" i="64"/>
  <c r="N101" i="64" s="1"/>
  <c r="O101" i="64" s="1"/>
  <c r="M97" i="64"/>
  <c r="T96" i="64"/>
  <c r="N96" i="64"/>
  <c r="U96" i="64" s="1"/>
  <c r="BQ101" i="64" s="1"/>
  <c r="M96" i="64"/>
  <c r="U95" i="64"/>
  <c r="C95" i="64"/>
  <c r="N94" i="64"/>
  <c r="U94" i="64" s="1"/>
  <c r="BO101" i="64" s="1"/>
  <c r="G93" i="64"/>
  <c r="N92" i="64"/>
  <c r="S92" i="64" s="1"/>
  <c r="T91" i="64"/>
  <c r="N91" i="64"/>
  <c r="AV93" i="64" s="1"/>
  <c r="M91" i="64"/>
  <c r="N90" i="64"/>
  <c r="U90" i="64" s="1"/>
  <c r="M90" i="64"/>
  <c r="J90" i="64"/>
  <c r="T90" i="64" s="1"/>
  <c r="T89" i="64"/>
  <c r="N89" i="64"/>
  <c r="U89" i="64" s="1"/>
  <c r="BR93" i="64" s="1"/>
  <c r="M89" i="64"/>
  <c r="T88" i="64"/>
  <c r="N88" i="64"/>
  <c r="AS93" i="64" s="1"/>
  <c r="M88" i="64"/>
  <c r="U87" i="64"/>
  <c r="BP93" i="64" s="1"/>
  <c r="C87" i="64"/>
  <c r="N86" i="64"/>
  <c r="U86" i="64" s="1"/>
  <c r="BO93" i="64" s="1"/>
  <c r="G85" i="64"/>
  <c r="H85" i="64" s="1"/>
  <c r="N84" i="64"/>
  <c r="S84" i="64" s="1"/>
  <c r="T83" i="64"/>
  <c r="N83" i="64"/>
  <c r="U83" i="64" s="1"/>
  <c r="M83" i="64"/>
  <c r="N82" i="64"/>
  <c r="U82" i="64" s="1"/>
  <c r="BS85" i="64" s="1"/>
  <c r="M82" i="64"/>
  <c r="J82" i="64"/>
  <c r="T81" i="64"/>
  <c r="N81" i="64"/>
  <c r="N85" i="64" s="1"/>
  <c r="O85" i="64" s="1"/>
  <c r="M81" i="64"/>
  <c r="T80" i="64"/>
  <c r="N80" i="64"/>
  <c r="U80" i="64" s="1"/>
  <c r="BQ85" i="64" s="1"/>
  <c r="M80" i="64"/>
  <c r="U79" i="64"/>
  <c r="BP85" i="64" s="1"/>
  <c r="C79" i="64"/>
  <c r="N78" i="64"/>
  <c r="U78" i="64" s="1"/>
  <c r="G77" i="64"/>
  <c r="H77" i="64" s="1"/>
  <c r="N76" i="64"/>
  <c r="S76" i="64" s="1"/>
  <c r="T75" i="64"/>
  <c r="N75" i="64"/>
  <c r="U75" i="64" s="1"/>
  <c r="M75" i="64"/>
  <c r="N74" i="64"/>
  <c r="U74" i="64" s="1"/>
  <c r="BS77" i="64" s="1"/>
  <c r="M74" i="64"/>
  <c r="J74" i="64"/>
  <c r="T73" i="64"/>
  <c r="N73" i="64"/>
  <c r="U73" i="64" s="1"/>
  <c r="M73" i="64"/>
  <c r="T72" i="64"/>
  <c r="N72" i="64"/>
  <c r="U72" i="64" s="1"/>
  <c r="BQ77" i="64" s="1"/>
  <c r="M72" i="64"/>
  <c r="U71" i="64"/>
  <c r="C71" i="64"/>
  <c r="N70" i="64"/>
  <c r="U70" i="64" s="1"/>
  <c r="BO77" i="64" s="1"/>
  <c r="G69" i="64"/>
  <c r="H69" i="64" s="1"/>
  <c r="N68" i="64"/>
  <c r="S68" i="64" s="1"/>
  <c r="T67" i="64"/>
  <c r="N67" i="64"/>
  <c r="AV69" i="64" s="1"/>
  <c r="M67" i="64"/>
  <c r="N66" i="64"/>
  <c r="U66" i="64" s="1"/>
  <c r="BS69" i="64" s="1"/>
  <c r="M66" i="64"/>
  <c r="J66" i="64"/>
  <c r="T65" i="64"/>
  <c r="N65" i="64"/>
  <c r="N69" i="64" s="1"/>
  <c r="O69" i="64" s="1"/>
  <c r="M65" i="64"/>
  <c r="T64" i="64"/>
  <c r="N64" i="64"/>
  <c r="U64" i="64" s="1"/>
  <c r="BQ69" i="64" s="1"/>
  <c r="M64" i="64"/>
  <c r="U63" i="64"/>
  <c r="BP69" i="64" s="1"/>
  <c r="C63" i="64"/>
  <c r="N62" i="64"/>
  <c r="U62" i="64" s="1"/>
  <c r="BO69" i="64" s="1"/>
  <c r="G61" i="64"/>
  <c r="H61" i="64" s="1"/>
  <c r="N60" i="64"/>
  <c r="S60" i="64" s="1"/>
  <c r="T59" i="64"/>
  <c r="N59" i="64"/>
  <c r="U59" i="64" s="1"/>
  <c r="M59" i="64"/>
  <c r="N58" i="64"/>
  <c r="AU61" i="64" s="1"/>
  <c r="M58" i="64"/>
  <c r="J58" i="64"/>
  <c r="T57" i="64"/>
  <c r="N57" i="64"/>
  <c r="U57" i="64" s="1"/>
  <c r="BR61" i="64" s="1"/>
  <c r="M57" i="64"/>
  <c r="T56" i="64"/>
  <c r="N56" i="64"/>
  <c r="U56" i="64" s="1"/>
  <c r="BQ61" i="64" s="1"/>
  <c r="M56" i="64"/>
  <c r="U55" i="64"/>
  <c r="BP61" i="64" s="1"/>
  <c r="C55" i="64"/>
  <c r="N54" i="64"/>
  <c r="U54" i="64" s="1"/>
  <c r="BO61" i="64" s="1"/>
  <c r="AA61" i="64"/>
  <c r="AB61" i="64"/>
  <c r="AC61" i="64"/>
  <c r="AD61" i="64"/>
  <c r="AE61" i="64"/>
  <c r="AF61" i="64"/>
  <c r="AG61" i="64"/>
  <c r="AI61" i="64"/>
  <c r="AK61" i="64"/>
  <c r="AL61" i="64"/>
  <c r="AM61" i="64"/>
  <c r="AN61" i="64"/>
  <c r="AO61" i="64"/>
  <c r="AP61" i="64"/>
  <c r="AR61" i="64"/>
  <c r="AW61" i="64"/>
  <c r="AY61" i="64"/>
  <c r="AZ61" i="64"/>
  <c r="BA61" i="64"/>
  <c r="BC61" i="64"/>
  <c r="BD61" i="64"/>
  <c r="BF61" i="64"/>
  <c r="BG61" i="64"/>
  <c r="BH61" i="64"/>
  <c r="BI61" i="64"/>
  <c r="BK61" i="64"/>
  <c r="BL61" i="64"/>
  <c r="BU61" i="64"/>
  <c r="BW61" i="64"/>
  <c r="BX61" i="64"/>
  <c r="AA69" i="64"/>
  <c r="AB69" i="64"/>
  <c r="AC69" i="64"/>
  <c r="AD69" i="64"/>
  <c r="AE69" i="64"/>
  <c r="AF69" i="64"/>
  <c r="AG69" i="64"/>
  <c r="AI69" i="64"/>
  <c r="AK69" i="64"/>
  <c r="AL69" i="64"/>
  <c r="AM69" i="64"/>
  <c r="AN69" i="64"/>
  <c r="AO69" i="64"/>
  <c r="AP69" i="64"/>
  <c r="AR69" i="64"/>
  <c r="AS69" i="64"/>
  <c r="AW69" i="64"/>
  <c r="AY69" i="64"/>
  <c r="AZ69" i="64"/>
  <c r="BA69" i="64"/>
  <c r="BC69" i="64"/>
  <c r="BD69" i="64"/>
  <c r="BF69" i="64"/>
  <c r="BG69" i="64"/>
  <c r="BH69" i="64"/>
  <c r="BI69" i="64"/>
  <c r="BK69" i="64"/>
  <c r="BL69" i="64"/>
  <c r="BU69" i="64"/>
  <c r="BW69" i="64"/>
  <c r="BX69" i="64"/>
  <c r="AA77" i="64"/>
  <c r="AB77" i="64"/>
  <c r="AC77" i="64"/>
  <c r="AD77" i="64"/>
  <c r="AE77" i="64"/>
  <c r="AF77" i="64"/>
  <c r="AG77" i="64"/>
  <c r="AI77" i="64"/>
  <c r="AK77" i="64"/>
  <c r="AL77" i="64"/>
  <c r="AM77" i="64"/>
  <c r="AN77" i="64"/>
  <c r="AO77" i="64"/>
  <c r="AP77" i="64"/>
  <c r="AR77" i="64"/>
  <c r="AW77" i="64"/>
  <c r="AY77" i="64"/>
  <c r="AZ77" i="64"/>
  <c r="BA77" i="64"/>
  <c r="BC77" i="64"/>
  <c r="BD77" i="64"/>
  <c r="BF77" i="64"/>
  <c r="BG77" i="64"/>
  <c r="BH77" i="64"/>
  <c r="BI77" i="64"/>
  <c r="BK77" i="64"/>
  <c r="BL77" i="64"/>
  <c r="BP77" i="64"/>
  <c r="BU77" i="64"/>
  <c r="BW77" i="64"/>
  <c r="BX77" i="64"/>
  <c r="AQ85" i="64"/>
  <c r="AA85" i="64"/>
  <c r="AB85" i="64"/>
  <c r="AC85" i="64"/>
  <c r="AD85" i="64"/>
  <c r="AE85" i="64"/>
  <c r="AF85" i="64"/>
  <c r="AG85" i="64"/>
  <c r="AI85" i="64"/>
  <c r="AK85" i="64"/>
  <c r="AL85" i="64"/>
  <c r="AM85" i="64"/>
  <c r="AN85" i="64"/>
  <c r="AO85" i="64"/>
  <c r="AP85" i="64"/>
  <c r="AR85" i="64"/>
  <c r="AT85" i="64"/>
  <c r="AW85" i="64"/>
  <c r="AY85" i="64"/>
  <c r="AZ85" i="64"/>
  <c r="BA85" i="64"/>
  <c r="BC85" i="64"/>
  <c r="BD85" i="64"/>
  <c r="BF85" i="64"/>
  <c r="BG85" i="64"/>
  <c r="BH85" i="64"/>
  <c r="BI85" i="64"/>
  <c r="BK85" i="64"/>
  <c r="BL85" i="64"/>
  <c r="BU85" i="64"/>
  <c r="BW85" i="64"/>
  <c r="BX85" i="64"/>
  <c r="AU93" i="64"/>
  <c r="AA93" i="64"/>
  <c r="AB93" i="64"/>
  <c r="AC93" i="64"/>
  <c r="AD93" i="64"/>
  <c r="AE93" i="64"/>
  <c r="AF93" i="64"/>
  <c r="AG93" i="64"/>
  <c r="AI93" i="64"/>
  <c r="AK93" i="64"/>
  <c r="AL93" i="64"/>
  <c r="AM93" i="64"/>
  <c r="AN93" i="64"/>
  <c r="AO93" i="64"/>
  <c r="AP93" i="64"/>
  <c r="AQ93" i="64"/>
  <c r="AR93" i="64"/>
  <c r="AW93" i="64"/>
  <c r="AY93" i="64"/>
  <c r="AZ93" i="64"/>
  <c r="BA93" i="64"/>
  <c r="BC93" i="64"/>
  <c r="BD93" i="64"/>
  <c r="BF93" i="64"/>
  <c r="BG93" i="64"/>
  <c r="BH93" i="64"/>
  <c r="BI93" i="64"/>
  <c r="BK93" i="64"/>
  <c r="BL93" i="64"/>
  <c r="BU93" i="64"/>
  <c r="BW93" i="64"/>
  <c r="BX93" i="64"/>
  <c r="AA101" i="64"/>
  <c r="AB101" i="64"/>
  <c r="AC101" i="64"/>
  <c r="AD101" i="64"/>
  <c r="AE101" i="64"/>
  <c r="AF101" i="64"/>
  <c r="AG101" i="64"/>
  <c r="AH101" i="64"/>
  <c r="AI101" i="64"/>
  <c r="AK101" i="64"/>
  <c r="AL101" i="64"/>
  <c r="AM101" i="64"/>
  <c r="AN101" i="64"/>
  <c r="AO101" i="64"/>
  <c r="AP101" i="64"/>
  <c r="AR101" i="64"/>
  <c r="AU101" i="64"/>
  <c r="AW101" i="64"/>
  <c r="AY101" i="64"/>
  <c r="AZ101" i="64"/>
  <c r="BA101" i="64"/>
  <c r="BC101" i="64"/>
  <c r="BD101" i="64"/>
  <c r="BF101" i="64"/>
  <c r="BG101" i="64"/>
  <c r="BH101" i="64"/>
  <c r="BI101" i="64"/>
  <c r="BK101" i="64"/>
  <c r="BL101" i="64"/>
  <c r="BP101" i="64"/>
  <c r="BU101" i="64"/>
  <c r="BW101" i="64"/>
  <c r="BX101" i="64"/>
  <c r="BP109" i="64"/>
  <c r="AA109" i="64"/>
  <c r="AB109" i="64"/>
  <c r="AC109" i="64"/>
  <c r="AD109" i="64"/>
  <c r="AE109" i="64"/>
  <c r="AF109" i="64"/>
  <c r="AG109" i="64"/>
  <c r="AH109" i="64"/>
  <c r="AI109" i="64"/>
  <c r="AK109" i="64"/>
  <c r="AL109" i="64"/>
  <c r="AM109" i="64"/>
  <c r="AN109" i="64"/>
  <c r="AO109" i="64"/>
  <c r="AP109" i="64"/>
  <c r="AQ109" i="64"/>
  <c r="AR109" i="64"/>
  <c r="AW109" i="64"/>
  <c r="AY109" i="64"/>
  <c r="AZ109" i="64"/>
  <c r="BA109" i="64"/>
  <c r="BC109" i="64"/>
  <c r="BD109" i="64"/>
  <c r="BF109" i="64"/>
  <c r="BG109" i="64"/>
  <c r="BH109" i="64"/>
  <c r="BI109" i="64"/>
  <c r="BK109" i="64"/>
  <c r="BL109" i="64"/>
  <c r="BU109" i="64"/>
  <c r="BW109" i="64"/>
  <c r="BX109" i="64"/>
  <c r="AA117" i="64"/>
  <c r="AB117" i="64"/>
  <c r="AC117" i="64"/>
  <c r="AD117" i="64"/>
  <c r="AE117" i="64"/>
  <c r="AF117" i="64"/>
  <c r="AG117" i="64"/>
  <c r="AI117" i="64"/>
  <c r="AK117" i="64"/>
  <c r="AL117" i="64"/>
  <c r="AM117" i="64"/>
  <c r="AN117" i="64"/>
  <c r="AO117" i="64"/>
  <c r="AP117" i="64"/>
  <c r="AR117" i="64"/>
  <c r="AW117" i="64"/>
  <c r="AY117" i="64"/>
  <c r="AZ117" i="64"/>
  <c r="BA117" i="64"/>
  <c r="BC117" i="64"/>
  <c r="BD117" i="64"/>
  <c r="BF117" i="64"/>
  <c r="BG117" i="64"/>
  <c r="BH117" i="64"/>
  <c r="BI117" i="64"/>
  <c r="BK117" i="64"/>
  <c r="BL117" i="64"/>
  <c r="BU117" i="64"/>
  <c r="BW117" i="64"/>
  <c r="BX117" i="64"/>
  <c r="AA125" i="64"/>
  <c r="AB125" i="64"/>
  <c r="AC125" i="64"/>
  <c r="AD125" i="64"/>
  <c r="AE125" i="64"/>
  <c r="AF125" i="64"/>
  <c r="AG125" i="64"/>
  <c r="AH125" i="64"/>
  <c r="AI125" i="64"/>
  <c r="AK125" i="64"/>
  <c r="AL125" i="64"/>
  <c r="AM125" i="64"/>
  <c r="AN125" i="64"/>
  <c r="AO125" i="64"/>
  <c r="AP125" i="64"/>
  <c r="AQ125" i="64"/>
  <c r="AR125" i="64"/>
  <c r="AW125" i="64"/>
  <c r="AY125" i="64"/>
  <c r="AZ125" i="64"/>
  <c r="BA125" i="64"/>
  <c r="BC125" i="64"/>
  <c r="BD125" i="64"/>
  <c r="BF125" i="64"/>
  <c r="BG125" i="64"/>
  <c r="BH125" i="64"/>
  <c r="BI125" i="64"/>
  <c r="BK125" i="64"/>
  <c r="BL125" i="64"/>
  <c r="BU125" i="64"/>
  <c r="BW125" i="64"/>
  <c r="BX125" i="64"/>
  <c r="AA133" i="64"/>
  <c r="AB133" i="64"/>
  <c r="AC133" i="64"/>
  <c r="AD133" i="64"/>
  <c r="AE133" i="64"/>
  <c r="AF133" i="64"/>
  <c r="AG133" i="64"/>
  <c r="AI133" i="64"/>
  <c r="AK133" i="64"/>
  <c r="AL133" i="64"/>
  <c r="AM133" i="64"/>
  <c r="AN133" i="64"/>
  <c r="AO133" i="64"/>
  <c r="AP133" i="64"/>
  <c r="AR133" i="64"/>
  <c r="AS133" i="64"/>
  <c r="AW133" i="64"/>
  <c r="AY133" i="64"/>
  <c r="AZ133" i="64"/>
  <c r="BA133" i="64"/>
  <c r="BC133" i="64"/>
  <c r="BD133" i="64"/>
  <c r="BF133" i="64"/>
  <c r="BG133" i="64"/>
  <c r="BH133" i="64"/>
  <c r="BI133" i="64"/>
  <c r="BK133" i="64"/>
  <c r="BL133" i="64"/>
  <c r="BU133" i="64"/>
  <c r="BW133" i="64"/>
  <c r="BX133" i="64"/>
  <c r="AA141" i="64"/>
  <c r="AB141" i="64"/>
  <c r="AC141" i="64"/>
  <c r="AD141" i="64"/>
  <c r="AE141" i="64"/>
  <c r="AF141" i="64"/>
  <c r="AG141" i="64"/>
  <c r="AI141" i="64"/>
  <c r="AK141" i="64"/>
  <c r="AL141" i="64"/>
  <c r="AM141" i="64"/>
  <c r="AN141" i="64"/>
  <c r="AO141" i="64"/>
  <c r="AP141" i="64"/>
  <c r="AR141" i="64"/>
  <c r="AU141" i="64"/>
  <c r="AV141" i="64"/>
  <c r="AW141" i="64"/>
  <c r="AY141" i="64"/>
  <c r="AZ141" i="64"/>
  <c r="BC141" i="64"/>
  <c r="BD141" i="64"/>
  <c r="BF141" i="64"/>
  <c r="BG141" i="64"/>
  <c r="BH141" i="64"/>
  <c r="BI141" i="64"/>
  <c r="BK141" i="64"/>
  <c r="BL141" i="64"/>
  <c r="BU141" i="64"/>
  <c r="BW141" i="64"/>
  <c r="BX141" i="64"/>
  <c r="AA149" i="64"/>
  <c r="AB149" i="64"/>
  <c r="AC149" i="64"/>
  <c r="AD149" i="64"/>
  <c r="AE149" i="64"/>
  <c r="AF149" i="64"/>
  <c r="AG149" i="64"/>
  <c r="AI149" i="64"/>
  <c r="AK149" i="64"/>
  <c r="AL149" i="64"/>
  <c r="AM149" i="64"/>
  <c r="AN149" i="64"/>
  <c r="AO149" i="64"/>
  <c r="AP149" i="64"/>
  <c r="AR149" i="64"/>
  <c r="AS149" i="64"/>
  <c r="AU149" i="64"/>
  <c r="AW149" i="64"/>
  <c r="AY149" i="64"/>
  <c r="AZ149" i="64"/>
  <c r="BC149" i="64"/>
  <c r="BD149" i="64"/>
  <c r="BF149" i="64"/>
  <c r="BG149" i="64"/>
  <c r="BH149" i="64"/>
  <c r="BI149" i="64"/>
  <c r="BK149" i="64"/>
  <c r="BL149" i="64"/>
  <c r="BU149" i="64"/>
  <c r="BW149" i="64"/>
  <c r="BX149" i="64"/>
  <c r="BP157" i="64"/>
  <c r="AA157" i="64"/>
  <c r="AB157" i="64"/>
  <c r="AC157" i="64"/>
  <c r="AD157" i="64"/>
  <c r="AE157" i="64"/>
  <c r="AF157" i="64"/>
  <c r="AG157" i="64"/>
  <c r="AI157" i="64"/>
  <c r="AK157" i="64"/>
  <c r="AL157" i="64"/>
  <c r="AM157" i="64"/>
  <c r="AN157" i="64"/>
  <c r="AO157" i="64"/>
  <c r="AP157" i="64"/>
  <c r="AQ157" i="64"/>
  <c r="AR157" i="64"/>
  <c r="AU157" i="64"/>
  <c r="AW157" i="64"/>
  <c r="AY157" i="64"/>
  <c r="AZ157" i="64"/>
  <c r="BC157" i="64"/>
  <c r="BD157" i="64"/>
  <c r="BF157" i="64"/>
  <c r="BG157" i="64"/>
  <c r="BH157" i="64"/>
  <c r="BI157" i="64"/>
  <c r="BK157" i="64"/>
  <c r="BL157" i="64"/>
  <c r="BU157" i="64"/>
  <c r="BW157" i="64"/>
  <c r="BX157" i="64"/>
  <c r="AA165" i="64"/>
  <c r="AB165" i="64"/>
  <c r="AC165" i="64"/>
  <c r="AD165" i="64"/>
  <c r="AE165" i="64"/>
  <c r="AF165" i="64"/>
  <c r="AG165" i="64"/>
  <c r="AI165" i="64"/>
  <c r="AK165" i="64"/>
  <c r="AL165" i="64"/>
  <c r="AM165" i="64"/>
  <c r="AN165" i="64"/>
  <c r="AO165" i="64"/>
  <c r="AP165" i="64"/>
  <c r="AQ165" i="64"/>
  <c r="AR165" i="64"/>
  <c r="AW165" i="64"/>
  <c r="AY165" i="64"/>
  <c r="AZ165" i="64"/>
  <c r="BC165" i="64"/>
  <c r="BD165" i="64"/>
  <c r="BF165" i="64"/>
  <c r="BG165" i="64"/>
  <c r="BH165" i="64"/>
  <c r="BI165" i="64"/>
  <c r="BK165" i="64"/>
  <c r="BL165" i="64"/>
  <c r="BU165" i="64"/>
  <c r="BW165" i="64"/>
  <c r="BX165" i="64"/>
  <c r="BY45" i="64"/>
  <c r="BX45" i="64"/>
  <c r="BW45" i="64"/>
  <c r="BU45" i="64"/>
  <c r="BL45" i="64"/>
  <c r="BK45" i="64"/>
  <c r="BI45" i="64"/>
  <c r="BH45" i="64"/>
  <c r="BG45" i="64"/>
  <c r="BF45" i="64"/>
  <c r="BD45" i="64"/>
  <c r="BC45" i="64"/>
  <c r="BA45" i="64"/>
  <c r="AZ45" i="64"/>
  <c r="AY45" i="64"/>
  <c r="AW45" i="64"/>
  <c r="AR45" i="64"/>
  <c r="AP45" i="64"/>
  <c r="AO45" i="64"/>
  <c r="AN45" i="64"/>
  <c r="AM45" i="64"/>
  <c r="AL45" i="64"/>
  <c r="AK45" i="64"/>
  <c r="AI45" i="64"/>
  <c r="AG45" i="64"/>
  <c r="AF45" i="64"/>
  <c r="AE45" i="64"/>
  <c r="AD45" i="64"/>
  <c r="AC45" i="64"/>
  <c r="AB45" i="64"/>
  <c r="AA45" i="64"/>
  <c r="G45" i="64"/>
  <c r="AH45" i="64" s="1"/>
  <c r="S44" i="64"/>
  <c r="BM45" i="64" s="1"/>
  <c r="N44" i="64"/>
  <c r="T43" i="64"/>
  <c r="AV45" i="64"/>
  <c r="M43" i="64"/>
  <c r="T42" i="64"/>
  <c r="AU45" i="64"/>
  <c r="M42" i="64"/>
  <c r="J42" i="64"/>
  <c r="T41" i="64"/>
  <c r="AT45" i="64"/>
  <c r="M41" i="64"/>
  <c r="U40" i="64"/>
  <c r="BQ45" i="64" s="1"/>
  <c r="T40" i="64"/>
  <c r="N40" i="64"/>
  <c r="AS45" i="64" s="1"/>
  <c r="M40" i="64"/>
  <c r="U39" i="64"/>
  <c r="BP45" i="64" s="1"/>
  <c r="C39" i="64"/>
  <c r="N38" i="64"/>
  <c r="AQ45" i="64" s="1"/>
  <c r="C31" i="64"/>
  <c r="D15" i="65"/>
  <c r="D13" i="65"/>
  <c r="D11" i="65"/>
  <c r="N36" i="64"/>
  <c r="N32" i="64"/>
  <c r="Q173" i="64"/>
  <c r="G21" i="64"/>
  <c r="T82" i="64" l="1"/>
  <c r="N157" i="64"/>
  <c r="O157" i="64" s="1"/>
  <c r="N53" i="64"/>
  <c r="O53" i="64" s="1"/>
  <c r="AU165" i="64"/>
  <c r="N133" i="64"/>
  <c r="O133" i="64" s="1"/>
  <c r="N93" i="64"/>
  <c r="O93" i="64" s="1"/>
  <c r="V93" i="64" s="1"/>
  <c r="N149" i="64"/>
  <c r="O149" i="64" s="1"/>
  <c r="N125" i="64"/>
  <c r="O125" i="64" s="1"/>
  <c r="AU117" i="64"/>
  <c r="N61" i="64"/>
  <c r="O61" i="64" s="1"/>
  <c r="T50" i="64"/>
  <c r="N141" i="64"/>
  <c r="O141" i="64" s="1"/>
  <c r="H53" i="64"/>
  <c r="AS85" i="64"/>
  <c r="AT165" i="64"/>
  <c r="AV133" i="64"/>
  <c r="AT125" i="64"/>
  <c r="U88" i="64"/>
  <c r="BQ93" i="64" s="1"/>
  <c r="AQ149" i="64"/>
  <c r="AS157" i="64"/>
  <c r="AS101" i="64"/>
  <c r="T74" i="64"/>
  <c r="AQ141" i="64"/>
  <c r="AS117" i="64"/>
  <c r="AT109" i="64"/>
  <c r="AU85" i="64"/>
  <c r="AT61" i="64"/>
  <c r="T130" i="64"/>
  <c r="T162" i="64"/>
  <c r="U106" i="64"/>
  <c r="BS109" i="64" s="1"/>
  <c r="U110" i="64"/>
  <c r="BO117" i="64" s="1"/>
  <c r="U65" i="64"/>
  <c r="BR69" i="64" s="1"/>
  <c r="AT101" i="64"/>
  <c r="AH85" i="64"/>
  <c r="U61" i="64"/>
  <c r="BV61" i="64" s="1"/>
  <c r="U48" i="64"/>
  <c r="BQ53" i="64" s="1"/>
  <c r="AU77" i="64"/>
  <c r="AU69" i="64"/>
  <c r="AS165" i="64"/>
  <c r="AS109" i="64"/>
  <c r="AS77" i="64"/>
  <c r="AT69" i="64"/>
  <c r="T146" i="64"/>
  <c r="L16" i="66"/>
  <c r="E16" i="66"/>
  <c r="C19" i="66"/>
  <c r="L12" i="66"/>
  <c r="L19" i="66" s="1"/>
  <c r="K19" i="66"/>
  <c r="E12" i="66"/>
  <c r="I19" i="66"/>
  <c r="U41" i="64"/>
  <c r="BR45" i="64" s="1"/>
  <c r="U43" i="64"/>
  <c r="K16" i="68"/>
  <c r="U91" i="64"/>
  <c r="U93" i="64" s="1"/>
  <c r="BV93" i="64" s="1"/>
  <c r="T98" i="64"/>
  <c r="T114" i="64"/>
  <c r="U122" i="64"/>
  <c r="BS125" i="64" s="1"/>
  <c r="AV61" i="64"/>
  <c r="U58" i="64"/>
  <c r="BS61" i="64" s="1"/>
  <c r="V61" i="64"/>
  <c r="V141" i="64"/>
  <c r="V125" i="64"/>
  <c r="AQ101" i="64"/>
  <c r="AT133" i="64"/>
  <c r="AS61" i="64"/>
  <c r="T66" i="64"/>
  <c r="T106" i="64"/>
  <c r="BB133" i="64"/>
  <c r="T122" i="64"/>
  <c r="AV53" i="64"/>
  <c r="T58" i="64"/>
  <c r="T138" i="64"/>
  <c r="U161" i="64"/>
  <c r="BR165" i="64" s="1"/>
  <c r="BT53" i="64"/>
  <c r="AU53" i="64"/>
  <c r="U46" i="64"/>
  <c r="BO53" i="64" s="1"/>
  <c r="U49" i="64"/>
  <c r="BR53" i="64" s="1"/>
  <c r="U163" i="64"/>
  <c r="U155" i="64"/>
  <c r="U149" i="64"/>
  <c r="BV149" i="64" s="1"/>
  <c r="BT149" i="64"/>
  <c r="AV149" i="64"/>
  <c r="AS141" i="64"/>
  <c r="U141" i="64"/>
  <c r="BV141" i="64" s="1"/>
  <c r="U133" i="64"/>
  <c r="BV133" i="64" s="1"/>
  <c r="AU133" i="64"/>
  <c r="AJ125" i="64"/>
  <c r="AV125" i="64"/>
  <c r="U123" i="64"/>
  <c r="U125" i="64" s="1"/>
  <c r="AS125" i="64"/>
  <c r="V117" i="64"/>
  <c r="BT117" i="64"/>
  <c r="U113" i="64"/>
  <c r="BR117" i="64" s="1"/>
  <c r="AV117" i="64"/>
  <c r="AT117" i="64"/>
  <c r="AJ109" i="64"/>
  <c r="U107" i="64"/>
  <c r="BT101" i="64"/>
  <c r="AJ101" i="64"/>
  <c r="U97" i="64"/>
  <c r="BR101" i="64" s="1"/>
  <c r="AJ85" i="64"/>
  <c r="U81" i="64"/>
  <c r="BR85" i="64" s="1"/>
  <c r="U77" i="64"/>
  <c r="BV77" i="64" s="1"/>
  <c r="BT77" i="64"/>
  <c r="AQ77" i="64"/>
  <c r="AV77" i="64"/>
  <c r="Q76" i="64"/>
  <c r="V69" i="64"/>
  <c r="AX69" i="64"/>
  <c r="U67" i="64"/>
  <c r="AQ69" i="64"/>
  <c r="AQ61" i="64"/>
  <c r="AX61" i="64"/>
  <c r="BT61" i="64"/>
  <c r="AJ61" i="64"/>
  <c r="AH61" i="64"/>
  <c r="AJ69" i="64"/>
  <c r="AH69" i="64"/>
  <c r="AJ165" i="64"/>
  <c r="AJ157" i="64"/>
  <c r="AJ77" i="64"/>
  <c r="AJ133" i="64"/>
  <c r="AX101" i="64"/>
  <c r="AJ117" i="64"/>
  <c r="BT85" i="64"/>
  <c r="BR77" i="64"/>
  <c r="AJ149" i="64"/>
  <c r="AJ141" i="64"/>
  <c r="AJ93" i="64"/>
  <c r="AH93" i="64"/>
  <c r="BO85" i="64"/>
  <c r="AT141" i="64"/>
  <c r="AV85" i="64"/>
  <c r="AT149" i="64"/>
  <c r="BA165" i="64"/>
  <c r="BA157" i="64"/>
  <c r="BA149" i="64"/>
  <c r="BA141" i="64"/>
  <c r="AX109" i="64"/>
  <c r="BS93" i="64"/>
  <c r="AT77" i="64"/>
  <c r="AT157" i="64"/>
  <c r="AH117" i="64"/>
  <c r="AV101" i="64"/>
  <c r="AQ133" i="64"/>
  <c r="AT93" i="64"/>
  <c r="AH165" i="64"/>
  <c r="AH157" i="64"/>
  <c r="AH149" i="64"/>
  <c r="AH141" i="64"/>
  <c r="AH133" i="64"/>
  <c r="BS117" i="64"/>
  <c r="AH77" i="64"/>
  <c r="U42" i="64"/>
  <c r="BS45" i="64" s="1"/>
  <c r="U38" i="64"/>
  <c r="BO45" i="64" s="1"/>
  <c r="K3" i="60"/>
  <c r="K3" i="62"/>
  <c r="H3" i="57"/>
  <c r="K3" i="63"/>
  <c r="L2" i="67"/>
  <c r="D4" i="71"/>
  <c r="K7" i="62" s="1"/>
  <c r="L3" i="67"/>
  <c r="G5" i="59"/>
  <c r="K4" i="63"/>
  <c r="H4" i="57"/>
  <c r="K4" i="62"/>
  <c r="K4" i="60"/>
  <c r="G4" i="59"/>
  <c r="G24" i="67"/>
  <c r="G22" i="67"/>
  <c r="G20" i="67"/>
  <c r="G18" i="67"/>
  <c r="D3" i="71"/>
  <c r="D4" i="73" s="1"/>
  <c r="E28" i="59"/>
  <c r="F21" i="63"/>
  <c r="F22" i="62"/>
  <c r="F25" i="60"/>
  <c r="K13" i="67"/>
  <c r="G23" i="60"/>
  <c r="G13" i="67"/>
  <c r="E26" i="59"/>
  <c r="H27" i="59"/>
  <c r="F27" i="59"/>
  <c r="I19" i="63"/>
  <c r="G19" i="63"/>
  <c r="F18" i="63"/>
  <c r="I20" i="62"/>
  <c r="G20" i="62"/>
  <c r="F19" i="62"/>
  <c r="I23" i="60"/>
  <c r="F22" i="60"/>
  <c r="K8" i="62"/>
  <c r="K8" i="60"/>
  <c r="G9" i="57"/>
  <c r="G10" i="59"/>
  <c r="A8" i="69"/>
  <c r="K7" i="67"/>
  <c r="K8" i="63"/>
  <c r="S36" i="70"/>
  <c r="P36" i="70"/>
  <c r="S35" i="70"/>
  <c r="P35" i="70"/>
  <c r="S34" i="70"/>
  <c r="P34" i="70"/>
  <c r="S33" i="70"/>
  <c r="P33" i="70"/>
  <c r="S32" i="70"/>
  <c r="P32" i="70"/>
  <c r="S31" i="70"/>
  <c r="P31" i="70"/>
  <c r="S30" i="70"/>
  <c r="P30" i="70"/>
  <c r="S29" i="70"/>
  <c r="P29" i="70"/>
  <c r="S28" i="70"/>
  <c r="P28" i="70"/>
  <c r="S27" i="70"/>
  <c r="P27" i="70"/>
  <c r="S26" i="70"/>
  <c r="P26" i="70"/>
  <c r="S25" i="70"/>
  <c r="P25" i="70"/>
  <c r="S24" i="70"/>
  <c r="P24" i="70"/>
  <c r="S23" i="70"/>
  <c r="P23" i="70"/>
  <c r="S22" i="70"/>
  <c r="P22" i="70"/>
  <c r="S21" i="70"/>
  <c r="P21" i="70"/>
  <c r="S20" i="70"/>
  <c r="P20" i="70"/>
  <c r="S19" i="70"/>
  <c r="P19" i="70"/>
  <c r="S18" i="70"/>
  <c r="P18" i="70"/>
  <c r="S17" i="70"/>
  <c r="P17" i="70"/>
  <c r="S16" i="70"/>
  <c r="P16" i="70"/>
  <c r="S15" i="70"/>
  <c r="P15" i="70"/>
  <c r="S14" i="70"/>
  <c r="P14" i="70"/>
  <c r="S13" i="70"/>
  <c r="P13" i="70"/>
  <c r="S12" i="70"/>
  <c r="P12" i="70"/>
  <c r="S11" i="70"/>
  <c r="P11" i="70"/>
  <c r="S10" i="70"/>
  <c r="P10" i="70"/>
  <c r="S9" i="70"/>
  <c r="P9" i="70"/>
  <c r="J48" i="68"/>
  <c r="H48" i="68"/>
  <c r="E48" i="68"/>
  <c r="S48" i="68" s="1"/>
  <c r="S47" i="68"/>
  <c r="R47" i="68"/>
  <c r="M47" i="68"/>
  <c r="K47" i="68"/>
  <c r="S46" i="68"/>
  <c r="R46" i="68"/>
  <c r="M46" i="68"/>
  <c r="K46" i="68"/>
  <c r="M45" i="68"/>
  <c r="L45" i="68"/>
  <c r="K45" i="68"/>
  <c r="K48" i="68" s="1"/>
  <c r="J44" i="68"/>
  <c r="H44" i="68"/>
  <c r="E44" i="68"/>
  <c r="M44" i="68" s="1"/>
  <c r="S43" i="68"/>
  <c r="R43" i="68"/>
  <c r="M43" i="68"/>
  <c r="K43" i="68"/>
  <c r="S42" i="68"/>
  <c r="R42" i="68"/>
  <c r="M42" i="68"/>
  <c r="K42" i="68"/>
  <c r="M41" i="68"/>
  <c r="L41" i="68"/>
  <c r="K41" i="68"/>
  <c r="K44" i="68" s="1"/>
  <c r="J40" i="68"/>
  <c r="H40" i="68"/>
  <c r="E40" i="68"/>
  <c r="S40" i="68" s="1"/>
  <c r="S39" i="68"/>
  <c r="R39" i="68"/>
  <c r="M39" i="68"/>
  <c r="K39" i="68"/>
  <c r="S38" i="68"/>
  <c r="R38" i="68"/>
  <c r="M38" i="68"/>
  <c r="K38" i="68"/>
  <c r="M37" i="68"/>
  <c r="L37" i="68"/>
  <c r="K37" i="68"/>
  <c r="K40" i="68" s="1"/>
  <c r="J36" i="68"/>
  <c r="H36" i="68"/>
  <c r="E36" i="68"/>
  <c r="S36" i="68" s="1"/>
  <c r="S35" i="68"/>
  <c r="R35" i="68"/>
  <c r="M35" i="68"/>
  <c r="K35" i="68"/>
  <c r="S34" i="68"/>
  <c r="R34" i="68"/>
  <c r="M34" i="68"/>
  <c r="K34" i="68"/>
  <c r="M33" i="68"/>
  <c r="L33" i="68"/>
  <c r="K33" i="68"/>
  <c r="K36" i="68" s="1"/>
  <c r="J32" i="68"/>
  <c r="H32" i="68"/>
  <c r="E32" i="68"/>
  <c r="S32" i="68" s="1"/>
  <c r="S31" i="68"/>
  <c r="R31" i="68"/>
  <c r="M31" i="68"/>
  <c r="K31" i="68"/>
  <c r="S30" i="68"/>
  <c r="R30" i="68"/>
  <c r="M30" i="68"/>
  <c r="K30" i="68"/>
  <c r="M29" i="68"/>
  <c r="L29" i="68"/>
  <c r="K29" i="68"/>
  <c r="K32" i="68" s="1"/>
  <c r="S27" i="68"/>
  <c r="R27" i="68"/>
  <c r="S26" i="68"/>
  <c r="R26" i="68"/>
  <c r="S23" i="68"/>
  <c r="R23" i="68"/>
  <c r="S22" i="68"/>
  <c r="R22" i="68"/>
  <c r="S20" i="68"/>
  <c r="R20" i="68"/>
  <c r="S19" i="68"/>
  <c r="R19" i="68"/>
  <c r="S18" i="68"/>
  <c r="R18" i="68"/>
  <c r="S16" i="68"/>
  <c r="S15" i="68"/>
  <c r="R15" i="68"/>
  <c r="S14" i="68"/>
  <c r="R14" i="68"/>
  <c r="J12" i="68"/>
  <c r="H12" i="68"/>
  <c r="E12" i="68"/>
  <c r="M12" i="68" s="1"/>
  <c r="S11" i="68"/>
  <c r="R11" i="68"/>
  <c r="M11" i="68"/>
  <c r="K11" i="68"/>
  <c r="S10" i="68"/>
  <c r="R10" i="68"/>
  <c r="M10" i="68"/>
  <c r="K10" i="68"/>
  <c r="K12" i="68" s="1"/>
  <c r="M9" i="68"/>
  <c r="BB93" i="64" l="1"/>
  <c r="AX93" i="64"/>
  <c r="AX125" i="64"/>
  <c r="Q132" i="64"/>
  <c r="BE133" i="64" s="1"/>
  <c r="V133" i="64"/>
  <c r="BZ133" i="64" s="1"/>
  <c r="BT93" i="64"/>
  <c r="Q140" i="64"/>
  <c r="R141" i="64" s="1"/>
  <c r="S141" i="64" s="1"/>
  <c r="AX133" i="64"/>
  <c r="E19" i="66"/>
  <c r="U45" i="64"/>
  <c r="BV45" i="64" s="1"/>
  <c r="BT45" i="64"/>
  <c r="Q92" i="64"/>
  <c r="R93" i="64" s="1"/>
  <c r="S93" i="64" s="1"/>
  <c r="BB53" i="64"/>
  <c r="AX53" i="64"/>
  <c r="AJ53" i="64"/>
  <c r="U53" i="64"/>
  <c r="BV53" i="64" s="1"/>
  <c r="U165" i="64"/>
  <c r="BV165" i="64" s="1"/>
  <c r="BT165" i="64"/>
  <c r="V165" i="64"/>
  <c r="Q164" i="64"/>
  <c r="R165" i="64" s="1"/>
  <c r="S165" i="64" s="1"/>
  <c r="V157" i="64"/>
  <c r="U157" i="64"/>
  <c r="BV157" i="64" s="1"/>
  <c r="BT157" i="64"/>
  <c r="V149" i="64"/>
  <c r="R133" i="64"/>
  <c r="S133" i="64" s="1"/>
  <c r="BN133" i="64" s="1"/>
  <c r="Q124" i="64"/>
  <c r="R125" i="64" s="1"/>
  <c r="S125" i="64" s="1"/>
  <c r="U117" i="64"/>
  <c r="BV117" i="64" s="1"/>
  <c r="Q116" i="64"/>
  <c r="R117" i="64" s="1"/>
  <c r="S117" i="64" s="1"/>
  <c r="U109" i="64"/>
  <c r="BV109" i="64" s="1"/>
  <c r="BT109" i="64"/>
  <c r="V109" i="64"/>
  <c r="Q108" i="64"/>
  <c r="R109" i="64" s="1"/>
  <c r="S109" i="64" s="1"/>
  <c r="V101" i="64"/>
  <c r="BZ101" i="64" s="1"/>
  <c r="Q100" i="64"/>
  <c r="R101" i="64" s="1"/>
  <c r="S101" i="64" s="1"/>
  <c r="U101" i="64"/>
  <c r="BV101" i="64" s="1"/>
  <c r="V85" i="64"/>
  <c r="Q84" i="64"/>
  <c r="R85" i="64" s="1"/>
  <c r="S85" i="64" s="1"/>
  <c r="U85" i="64"/>
  <c r="BV85" i="64" s="1"/>
  <c r="R77" i="64"/>
  <c r="S77" i="64" s="1"/>
  <c r="V77" i="64"/>
  <c r="BT69" i="64"/>
  <c r="U69" i="64"/>
  <c r="BV69" i="64" s="1"/>
  <c r="Q68" i="64"/>
  <c r="R69" i="64" s="1"/>
  <c r="S69" i="64" s="1"/>
  <c r="Q60" i="64"/>
  <c r="R61" i="64" s="1"/>
  <c r="S61" i="64" s="1"/>
  <c r="BB61" i="64"/>
  <c r="BZ61" i="64"/>
  <c r="BB69" i="64"/>
  <c r="BZ69" i="64"/>
  <c r="AX157" i="64"/>
  <c r="BB109" i="64"/>
  <c r="AX77" i="64"/>
  <c r="BT125" i="64"/>
  <c r="BV125" i="64"/>
  <c r="AX117" i="64"/>
  <c r="BM133" i="64"/>
  <c r="BY133" i="64"/>
  <c r="AX141" i="64"/>
  <c r="AX165" i="64"/>
  <c r="AX85" i="64"/>
  <c r="BZ125" i="64"/>
  <c r="BB125" i="64"/>
  <c r="AX149" i="64"/>
  <c r="BZ93" i="64"/>
  <c r="BB101" i="64"/>
  <c r="BB45" i="64"/>
  <c r="AX45" i="64"/>
  <c r="AJ45" i="64"/>
  <c r="R28" i="68"/>
  <c r="R12" i="68"/>
  <c r="R36" i="68"/>
  <c r="M36" i="68"/>
  <c r="M40" i="68"/>
  <c r="R44" i="68"/>
  <c r="R40" i="68"/>
  <c r="R24" i="68"/>
  <c r="D4" i="68"/>
  <c r="F21" i="60"/>
  <c r="S24" i="68"/>
  <c r="E13" i="67"/>
  <c r="E23" i="57"/>
  <c r="C4" i="48"/>
  <c r="F4" i="65"/>
  <c r="H4" i="68"/>
  <c r="F17" i="63"/>
  <c r="E25" i="59"/>
  <c r="I3" i="64"/>
  <c r="F4" i="49"/>
  <c r="D6" i="69"/>
  <c r="C3" i="66"/>
  <c r="G9" i="59"/>
  <c r="G8" i="57"/>
  <c r="B8" i="69"/>
  <c r="K6" i="67"/>
  <c r="H5" i="70"/>
  <c r="F18" i="62"/>
  <c r="G18" i="62"/>
  <c r="K7" i="63"/>
  <c r="D4" i="49"/>
  <c r="D4" i="65"/>
  <c r="C15" i="64"/>
  <c r="C23" i="64" s="1"/>
  <c r="K7" i="60"/>
  <c r="E6" i="55"/>
  <c r="S12" i="68"/>
  <c r="S44" i="68"/>
  <c r="M48" i="68"/>
  <c r="S28" i="68"/>
  <c r="M32" i="68"/>
  <c r="R16" i="68"/>
  <c r="R32" i="68"/>
  <c r="R48" i="68"/>
  <c r="BJ133" i="64" l="1"/>
  <c r="BE69" i="64"/>
  <c r="Q44" i="64"/>
  <c r="BE45" i="64" s="1"/>
  <c r="V53" i="64"/>
  <c r="BZ53" i="64" s="1"/>
  <c r="Q52" i="64"/>
  <c r="BE53" i="64" s="1"/>
  <c r="V45" i="64"/>
  <c r="BZ45" i="64" s="1"/>
  <c r="Q156" i="64"/>
  <c r="R157" i="64" s="1"/>
  <c r="S157" i="64" s="1"/>
  <c r="Q148" i="64"/>
  <c r="R149" i="64" s="1"/>
  <c r="S149" i="64" s="1"/>
  <c r="BE125" i="64"/>
  <c r="BE61" i="64"/>
  <c r="BJ61" i="64"/>
  <c r="BN61" i="64"/>
  <c r="BY61" i="64"/>
  <c r="BM61" i="64"/>
  <c r="BJ69" i="64"/>
  <c r="BN69" i="64"/>
  <c r="BY69" i="64"/>
  <c r="BM69" i="64"/>
  <c r="BE117" i="64"/>
  <c r="BJ85" i="64"/>
  <c r="BN85" i="64"/>
  <c r="BJ141" i="64"/>
  <c r="BN141" i="64"/>
  <c r="BJ77" i="64"/>
  <c r="BN77" i="64"/>
  <c r="BN165" i="64"/>
  <c r="BJ165" i="64"/>
  <c r="BE141" i="64"/>
  <c r="BB85" i="64"/>
  <c r="BZ85" i="64"/>
  <c r="BB141" i="64"/>
  <c r="BZ141" i="64"/>
  <c r="BB117" i="64"/>
  <c r="BZ117" i="64"/>
  <c r="BB77" i="64"/>
  <c r="BZ77" i="64"/>
  <c r="BB157" i="64"/>
  <c r="BE101" i="64"/>
  <c r="BJ109" i="64"/>
  <c r="BN109" i="64"/>
  <c r="BE109" i="64"/>
  <c r="BZ109" i="64"/>
  <c r="BE85" i="64"/>
  <c r="BE165" i="64"/>
  <c r="BE77" i="64"/>
  <c r="BB149" i="64"/>
  <c r="BZ149" i="64"/>
  <c r="BN125" i="64"/>
  <c r="BJ125" i="64"/>
  <c r="BY125" i="64"/>
  <c r="BM125" i="64"/>
  <c r="BB165" i="64"/>
  <c r="BZ165" i="64"/>
  <c r="BE93" i="64"/>
  <c r="K21" i="64"/>
  <c r="N20" i="64"/>
  <c r="S20" i="64" s="1"/>
  <c r="U19" i="64"/>
  <c r="M19" i="64"/>
  <c r="U18" i="64"/>
  <c r="BS21" i="64" s="1"/>
  <c r="M18" i="64"/>
  <c r="T18" i="64" s="1"/>
  <c r="T17" i="64"/>
  <c r="M17" i="64"/>
  <c r="T16" i="64"/>
  <c r="N16" i="64"/>
  <c r="U16" i="64" s="1"/>
  <c r="BQ21" i="64" s="1"/>
  <c r="M16" i="64"/>
  <c r="U15" i="64"/>
  <c r="N14" i="64"/>
  <c r="U14" i="64" s="1"/>
  <c r="G29" i="64"/>
  <c r="N28" i="64"/>
  <c r="S28" i="64" s="1"/>
  <c r="AG29" i="64"/>
  <c r="U27" i="64"/>
  <c r="M27" i="64"/>
  <c r="U26" i="64"/>
  <c r="BS29" i="64" s="1"/>
  <c r="M26" i="64"/>
  <c r="T26" i="64" s="1"/>
  <c r="M25" i="64"/>
  <c r="N24" i="64"/>
  <c r="U24" i="64" s="1"/>
  <c r="BQ29" i="64" s="1"/>
  <c r="M24" i="64"/>
  <c r="U23" i="64"/>
  <c r="BP29" i="64" s="1"/>
  <c r="N22" i="64"/>
  <c r="U22" i="64" s="1"/>
  <c r="G37" i="64"/>
  <c r="S36" i="64"/>
  <c r="T35" i="64"/>
  <c r="U35" i="64"/>
  <c r="BT37" i="64" s="1"/>
  <c r="M35" i="64"/>
  <c r="U34" i="64"/>
  <c r="BS37" i="64" s="1"/>
  <c r="M34" i="64"/>
  <c r="J34" i="64"/>
  <c r="T34" i="64" s="1"/>
  <c r="T33" i="64"/>
  <c r="U33" i="64"/>
  <c r="BR37" i="64" s="1"/>
  <c r="M33" i="64"/>
  <c r="T32" i="64"/>
  <c r="U32" i="64"/>
  <c r="BQ37" i="64" s="1"/>
  <c r="M32" i="64"/>
  <c r="U31" i="64"/>
  <c r="BP37" i="64" s="1"/>
  <c r="N30" i="64"/>
  <c r="AQ37" i="64" s="1"/>
  <c r="T168" i="64"/>
  <c r="M168" i="64"/>
  <c r="BI37" i="64"/>
  <c r="BG37" i="64"/>
  <c r="BF37" i="64"/>
  <c r="BD37" i="64"/>
  <c r="AY37" i="64"/>
  <c r="AP37" i="64"/>
  <c r="AO37" i="64"/>
  <c r="AN37" i="64"/>
  <c r="AM37" i="64"/>
  <c r="AL37" i="64"/>
  <c r="AK37" i="64"/>
  <c r="AF37" i="64"/>
  <c r="AE37" i="64"/>
  <c r="AD37" i="64"/>
  <c r="AC37" i="64"/>
  <c r="AB37" i="64"/>
  <c r="AA37" i="64"/>
  <c r="BI29" i="64"/>
  <c r="BG29" i="64"/>
  <c r="BF29" i="64"/>
  <c r="BD29" i="64"/>
  <c r="AY29" i="64"/>
  <c r="AP29" i="64"/>
  <c r="AO29" i="64"/>
  <c r="AN29" i="64"/>
  <c r="AM29" i="64"/>
  <c r="AL29" i="64"/>
  <c r="AK29" i="64"/>
  <c r="AF29" i="64"/>
  <c r="AE29" i="64"/>
  <c r="AD29" i="64"/>
  <c r="AC29" i="64"/>
  <c r="AB29" i="64"/>
  <c r="AA29" i="64"/>
  <c r="BI21" i="64"/>
  <c r="BG21" i="64"/>
  <c r="BF21" i="64"/>
  <c r="BD21" i="64"/>
  <c r="AY21" i="64"/>
  <c r="AQ21" i="64"/>
  <c r="AP21" i="64"/>
  <c r="AO21" i="64"/>
  <c r="AN21" i="64"/>
  <c r="AM21" i="64"/>
  <c r="AL21" i="64"/>
  <c r="AK21" i="64"/>
  <c r="AI21" i="64"/>
  <c r="AH21" i="64"/>
  <c r="AG21" i="64"/>
  <c r="AF21" i="64"/>
  <c r="AE21" i="64"/>
  <c r="AD21" i="64"/>
  <c r="AC21" i="64"/>
  <c r="AB21" i="64"/>
  <c r="AA21" i="64"/>
  <c r="R45" i="64" l="1"/>
  <c r="BJ45" i="64" s="1"/>
  <c r="U25" i="64"/>
  <c r="BR29" i="64" s="1"/>
  <c r="AU29" i="64"/>
  <c r="U17" i="64"/>
  <c r="BR21" i="64" s="1"/>
  <c r="N21" i="64"/>
  <c r="R53" i="64"/>
  <c r="BJ53" i="64" s="1"/>
  <c r="BJ93" i="64"/>
  <c r="BN93" i="64"/>
  <c r="BM165" i="64"/>
  <c r="BY165" i="64"/>
  <c r="BJ101" i="64"/>
  <c r="BN101" i="64"/>
  <c r="BM141" i="64"/>
  <c r="BY141" i="64"/>
  <c r="BY85" i="64"/>
  <c r="BM85" i="64"/>
  <c r="BY101" i="64"/>
  <c r="BM101" i="64"/>
  <c r="BE157" i="64"/>
  <c r="BY93" i="64"/>
  <c r="BM93" i="64"/>
  <c r="BE149" i="64"/>
  <c r="BN117" i="64"/>
  <c r="BJ117" i="64"/>
  <c r="BY77" i="64"/>
  <c r="BM77" i="64"/>
  <c r="BY109" i="64"/>
  <c r="BM109" i="64"/>
  <c r="BZ157" i="64"/>
  <c r="BY117" i="64"/>
  <c r="BM117" i="64"/>
  <c r="G173" i="64"/>
  <c r="BP21" i="64"/>
  <c r="AU37" i="64"/>
  <c r="AS37" i="64"/>
  <c r="AH37" i="64"/>
  <c r="AR37" i="64"/>
  <c r="AV29" i="64"/>
  <c r="AU21" i="64"/>
  <c r="AR29" i="64"/>
  <c r="AT37" i="64"/>
  <c r="AV37" i="64"/>
  <c r="AH29" i="64"/>
  <c r="AT21" i="64"/>
  <c r="BU21" i="64"/>
  <c r="BO21" i="64"/>
  <c r="AZ21" i="64"/>
  <c r="AW21" i="64"/>
  <c r="AJ21" i="64"/>
  <c r="BA21" i="64"/>
  <c r="BT21" i="64"/>
  <c r="AR21" i="64"/>
  <c r="AS21" i="64"/>
  <c r="AV21" i="64"/>
  <c r="AJ29" i="64"/>
  <c r="AT29" i="64"/>
  <c r="U37" i="64"/>
  <c r="BV37" i="64" s="1"/>
  <c r="AJ37" i="64"/>
  <c r="U30" i="64"/>
  <c r="BU37" i="64" s="1"/>
  <c r="V37" i="64"/>
  <c r="AD173" i="64"/>
  <c r="G169" i="64" s="1"/>
  <c r="BI173" i="64"/>
  <c r="AA173" i="64"/>
  <c r="G166" i="64" s="1"/>
  <c r="AB173" i="64"/>
  <c r="G167" i="64" s="1"/>
  <c r="AL173" i="64"/>
  <c r="K167" i="64" s="1"/>
  <c r="AQ29" i="64"/>
  <c r="AW37" i="64"/>
  <c r="BT29" i="64"/>
  <c r="AW29" i="64"/>
  <c r="BD173" i="64"/>
  <c r="AC173" i="64"/>
  <c r="G168" i="64" s="1"/>
  <c r="AK173" i="64"/>
  <c r="K166" i="64" s="1"/>
  <c r="AG37" i="64"/>
  <c r="BF173" i="64"/>
  <c r="AE173" i="64"/>
  <c r="G170" i="64" s="1"/>
  <c r="BG173" i="64"/>
  <c r="AS29" i="64"/>
  <c r="AM173" i="64"/>
  <c r="K168" i="64" s="1"/>
  <c r="AY173" i="64"/>
  <c r="AF173" i="64"/>
  <c r="G171" i="64" s="1"/>
  <c r="AN173" i="64"/>
  <c r="K169" i="64" s="1"/>
  <c r="AO173" i="64"/>
  <c r="K170" i="64" s="1"/>
  <c r="AP173" i="64"/>
  <c r="K171" i="64" s="1"/>
  <c r="E31" i="59"/>
  <c r="L41" i="55"/>
  <c r="M35" i="55"/>
  <c r="M32" i="55"/>
  <c r="T60" i="55"/>
  <c r="P60" i="55"/>
  <c r="J60" i="55"/>
  <c r="I60" i="55"/>
  <c r="E60" i="55"/>
  <c r="D60" i="55"/>
  <c r="D46" i="55"/>
  <c r="P43" i="55"/>
  <c r="H38" i="55"/>
  <c r="H33" i="55"/>
  <c r="H36" i="55" s="1"/>
  <c r="G28" i="55" s="1"/>
  <c r="G25" i="55"/>
  <c r="C37" i="49"/>
  <c r="C21" i="49"/>
  <c r="G14" i="55"/>
  <c r="F10" i="49"/>
  <c r="F27" i="49"/>
  <c r="F28" i="49"/>
  <c r="F35" i="49"/>
  <c r="F34" i="49"/>
  <c r="F33" i="49"/>
  <c r="F32" i="49"/>
  <c r="F31" i="49"/>
  <c r="F30" i="49"/>
  <c r="F29" i="49"/>
  <c r="F19" i="49"/>
  <c r="F18" i="49"/>
  <c r="F17" i="49"/>
  <c r="F16" i="49"/>
  <c r="F15" i="49"/>
  <c r="F14" i="49"/>
  <c r="F13" i="49"/>
  <c r="F12" i="49"/>
  <c r="F11" i="49"/>
  <c r="N37" i="49"/>
  <c r="M37" i="49"/>
  <c r="L37" i="49"/>
  <c r="L40" i="49" s="1"/>
  <c r="K37" i="49"/>
  <c r="K40" i="49" s="1"/>
  <c r="J37" i="49"/>
  <c r="J40" i="49" s="1"/>
  <c r="I37" i="49"/>
  <c r="I40" i="49" s="1"/>
  <c r="G37" i="49"/>
  <c r="G40" i="49" s="1"/>
  <c r="E37" i="49"/>
  <c r="D37" i="49"/>
  <c r="N21" i="49"/>
  <c r="M21" i="49"/>
  <c r="L21" i="49"/>
  <c r="L24" i="49" s="1"/>
  <c r="K21" i="49"/>
  <c r="K24" i="49" s="1"/>
  <c r="J21" i="49"/>
  <c r="J24" i="49" s="1"/>
  <c r="I21" i="49"/>
  <c r="I24" i="49" s="1"/>
  <c r="H21" i="49"/>
  <c r="H24" i="49" s="1"/>
  <c r="G21" i="49"/>
  <c r="G24" i="49" s="1"/>
  <c r="E21" i="49"/>
  <c r="D21" i="49"/>
  <c r="S53" i="64" l="1"/>
  <c r="BN53" i="64" s="1"/>
  <c r="U29" i="64"/>
  <c r="BV29" i="64" s="1"/>
  <c r="U21" i="64"/>
  <c r="BV21" i="64" s="1"/>
  <c r="S45" i="64"/>
  <c r="BN45" i="64" s="1"/>
  <c r="BN157" i="64"/>
  <c r="BJ157" i="64"/>
  <c r="BM157" i="64"/>
  <c r="BY157" i="64"/>
  <c r="BN149" i="64"/>
  <c r="BJ149" i="64"/>
  <c r="BM149" i="64"/>
  <c r="BY149" i="64"/>
  <c r="N173" i="64"/>
  <c r="H173" i="64"/>
  <c r="AX21" i="64"/>
  <c r="R21" i="64"/>
  <c r="BR173" i="64"/>
  <c r="U169" i="64" s="1"/>
  <c r="AZ37" i="64"/>
  <c r="AQ173" i="64"/>
  <c r="N166" i="64" s="1"/>
  <c r="AH173" i="64"/>
  <c r="AX29" i="64"/>
  <c r="BA29" i="64"/>
  <c r="AI29" i="64"/>
  <c r="AZ29" i="64"/>
  <c r="AX37" i="64"/>
  <c r="Q36" i="64"/>
  <c r="BO37" i="64"/>
  <c r="AI37" i="64"/>
  <c r="AG173" i="64"/>
  <c r="AV173" i="64"/>
  <c r="N171" i="64" s="1"/>
  <c r="AR173" i="64"/>
  <c r="N167" i="64" s="1"/>
  <c r="AT173" i="64"/>
  <c r="N169" i="64" s="1"/>
  <c r="AS173" i="64"/>
  <c r="N168" i="64" s="1"/>
  <c r="BP173" i="64"/>
  <c r="U167" i="64" s="1"/>
  <c r="AU173" i="64"/>
  <c r="N170" i="64" s="1"/>
  <c r="BX37" i="64"/>
  <c r="BU29" i="64"/>
  <c r="BO29" i="64"/>
  <c r="BA37" i="64"/>
  <c r="M44" i="55"/>
  <c r="C46" i="55"/>
  <c r="H41" i="55"/>
  <c r="F46" i="55" s="1"/>
  <c r="Q42" i="55" s="1"/>
  <c r="F21" i="49"/>
  <c r="F37" i="49"/>
  <c r="F24" i="49"/>
  <c r="N24" i="49" s="1"/>
  <c r="P24" i="49" s="1"/>
  <c r="H37" i="49"/>
  <c r="H40" i="49" s="1"/>
  <c r="F40" i="49" s="1"/>
  <c r="N40" i="49" s="1"/>
  <c r="P40" i="49" s="1"/>
  <c r="O173" i="64" l="1"/>
  <c r="U173" i="64"/>
  <c r="Q28" i="64"/>
  <c r="R29" i="64" s="1"/>
  <c r="V29" i="64"/>
  <c r="BZ29" i="64" s="1"/>
  <c r="BB21" i="64"/>
  <c r="V21" i="64"/>
  <c r="Q20" i="64"/>
  <c r="AX173" i="64"/>
  <c r="BL21" i="64"/>
  <c r="BH21" i="64"/>
  <c r="BC21" i="64"/>
  <c r="BX21" i="64"/>
  <c r="BX29" i="64"/>
  <c r="BC29" i="64"/>
  <c r="BB29" i="64"/>
  <c r="BE37" i="64"/>
  <c r="BB37" i="64"/>
  <c r="BZ37" i="64"/>
  <c r="R37" i="64"/>
  <c r="AJ173" i="64"/>
  <c r="AW173" i="64"/>
  <c r="AZ173" i="64"/>
  <c r="BA173" i="64"/>
  <c r="BV173" i="64"/>
  <c r="BS173" i="64"/>
  <c r="U170" i="64" s="1"/>
  <c r="BT173" i="64"/>
  <c r="U171" i="64" s="1"/>
  <c r="BK29" i="64"/>
  <c r="BW29" i="64"/>
  <c r="BH37" i="64"/>
  <c r="BL37" i="64"/>
  <c r="BQ173" i="64"/>
  <c r="U168" i="64" s="1"/>
  <c r="BO173" i="64"/>
  <c r="U166" i="64" s="1"/>
  <c r="BU173" i="64"/>
  <c r="BC37" i="64"/>
  <c r="AI173" i="64"/>
  <c r="M46" i="55"/>
  <c r="P42" i="49"/>
  <c r="N42" i="49"/>
  <c r="BE29" i="64" l="1"/>
  <c r="BZ21" i="64"/>
  <c r="BM21" i="64"/>
  <c r="BE21" i="64"/>
  <c r="BJ21" i="64"/>
  <c r="BB173" i="64"/>
  <c r="BK21" i="64"/>
  <c r="BW21" i="64"/>
  <c r="BJ29" i="64"/>
  <c r="S29" i="64"/>
  <c r="BN29" i="64" s="1"/>
  <c r="BL29" i="64"/>
  <c r="BH29" i="64"/>
  <c r="BM29" i="64"/>
  <c r="BY29" i="64"/>
  <c r="S37" i="64"/>
  <c r="BN37" i="64" s="1"/>
  <c r="BJ37" i="64"/>
  <c r="BY37" i="64"/>
  <c r="BM37" i="64"/>
  <c r="BK37" i="64"/>
  <c r="BW37" i="64"/>
  <c r="BX173" i="64"/>
  <c r="S57" i="55"/>
  <c r="K57" i="55" s="1"/>
  <c r="S54" i="55"/>
  <c r="K54" i="55" s="1"/>
  <c r="O53" i="55"/>
  <c r="F53" i="55" s="1"/>
  <c r="S50" i="55"/>
  <c r="R57" i="55"/>
  <c r="R54" i="55"/>
  <c r="N53" i="55"/>
  <c r="R50" i="55"/>
  <c r="O42" i="55"/>
  <c r="S58" i="55"/>
  <c r="K58" i="55" s="1"/>
  <c r="O57" i="55"/>
  <c r="S55" i="55"/>
  <c r="K55" i="55" s="1"/>
  <c r="O54" i="55"/>
  <c r="F54" i="55" s="1"/>
  <c r="S51" i="55"/>
  <c r="K51" i="55" s="1"/>
  <c r="O50" i="55"/>
  <c r="N42" i="55"/>
  <c r="N56" i="55"/>
  <c r="H46" i="55"/>
  <c r="R58" i="55"/>
  <c r="R55" i="55"/>
  <c r="N54" i="55"/>
  <c r="R51" i="55"/>
  <c r="N50" i="55"/>
  <c r="O41" i="55"/>
  <c r="S59" i="55"/>
  <c r="K59" i="55" s="1"/>
  <c r="O58" i="55"/>
  <c r="F58" i="55" s="1"/>
  <c r="S56" i="55"/>
  <c r="K56" i="55" s="1"/>
  <c r="O55" i="55"/>
  <c r="F55" i="55" s="1"/>
  <c r="S52" i="55"/>
  <c r="K52" i="55" s="1"/>
  <c r="O51" i="55"/>
  <c r="F51" i="55" s="1"/>
  <c r="N41" i="55"/>
  <c r="N52" i="55"/>
  <c r="R59" i="55"/>
  <c r="N58" i="55"/>
  <c r="R56" i="55"/>
  <c r="N55" i="55"/>
  <c r="R52" i="55"/>
  <c r="N51" i="55"/>
  <c r="N59" i="55"/>
  <c r="R53" i="55"/>
  <c r="O59" i="55"/>
  <c r="F59" i="55" s="1"/>
  <c r="O56" i="55"/>
  <c r="F56" i="55" s="1"/>
  <c r="S53" i="55"/>
  <c r="K53" i="55" s="1"/>
  <c r="O52" i="55"/>
  <c r="F52" i="55" s="1"/>
  <c r="R173" i="64" l="1"/>
  <c r="D9" i="65" s="1"/>
  <c r="V173" i="64"/>
  <c r="BY21" i="64"/>
  <c r="S21" i="64"/>
  <c r="BZ173" i="64"/>
  <c r="BE173" i="64"/>
  <c r="BJ173" i="64"/>
  <c r="BC173" i="64"/>
  <c r="BW173" i="64"/>
  <c r="BK173" i="64"/>
  <c r="BL173" i="64"/>
  <c r="BH173" i="64"/>
  <c r="O43" i="55"/>
  <c r="N43" i="55"/>
  <c r="Q43" i="55" s="1"/>
  <c r="R60" i="55"/>
  <c r="N60" i="55"/>
  <c r="O60" i="55"/>
  <c r="F50" i="55"/>
  <c r="F60" i="55" s="1"/>
  <c r="S60" i="55"/>
  <c r="K50" i="55"/>
  <c r="K60" i="55" s="1"/>
  <c r="BN21" i="64" l="1"/>
  <c r="BN173" i="64" s="1"/>
  <c r="S173" i="64"/>
  <c r="BM173" i="64"/>
  <c r="BY173" i="64"/>
  <c r="V172" i="64" s="1"/>
  <c r="C19" i="6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E17" authorId="0" shapeId="0" xr:uid="{78D06DEB-FF28-471C-A40C-FDD6789F5F58}">
      <text>
        <r>
          <rPr>
            <b/>
            <sz val="9"/>
            <color indexed="81"/>
            <rFont val="MS P ゴシック"/>
            <family val="3"/>
            <charset val="128"/>
          </rPr>
          <t>事業費ベース</t>
        </r>
      </text>
    </comment>
    <comment ref="O17" authorId="0" shapeId="0" xr:uid="{EC24683F-3092-4E55-8CC0-B17DCC6BE04C}">
      <text>
        <r>
          <rPr>
            <b/>
            <sz val="9"/>
            <color indexed="81"/>
            <rFont val="MS P ゴシック"/>
            <family val="3"/>
            <charset val="128"/>
          </rPr>
          <t>繰越予定がある場合は、
備考に「別紙のとおり」と記入し、
別紙を添付してください。</t>
        </r>
      </text>
    </comment>
  </commentList>
</comments>
</file>

<file path=xl/sharedStrings.xml><?xml version="1.0" encoding="utf-8"?>
<sst xmlns="http://schemas.openxmlformats.org/spreadsheetml/2006/main" count="1292" uniqueCount="653">
  <si>
    <t>市町村費</t>
  </si>
  <si>
    <t>計</t>
  </si>
  <si>
    <t>円</t>
  </si>
  <si>
    <t>地</t>
  </si>
  <si>
    <t>総　　　　事　　　　業</t>
  </si>
  <si>
    <t>前  年  度  ま  で</t>
  </si>
  <si>
    <t>本　　　　　　　年　　　　　　　度</t>
  </si>
  <si>
    <t>翌　年　度　以　降</t>
  </si>
  <si>
    <t>工事施工の状況</t>
  </si>
  <si>
    <t>所</t>
  </si>
  <si>
    <t>事</t>
  </si>
  <si>
    <t>費</t>
  </si>
  <si>
    <t>工</t>
  </si>
  <si>
    <t>請</t>
  </si>
  <si>
    <t>番</t>
  </si>
  <si>
    <t>国</t>
  </si>
  <si>
    <t>補</t>
  </si>
  <si>
    <t>負</t>
  </si>
  <si>
    <t>業</t>
  </si>
  <si>
    <t>庫</t>
  </si>
  <si>
    <t>又</t>
  </si>
  <si>
    <t>在</t>
  </si>
  <si>
    <t>助</t>
  </si>
  <si>
    <t>県</t>
  </si>
  <si>
    <t>は</t>
  </si>
  <si>
    <t>箇</t>
  </si>
  <si>
    <t>主</t>
  </si>
  <si>
    <t>その他費</t>
  </si>
  <si>
    <t>直</t>
  </si>
  <si>
    <t>量</t>
  </si>
  <si>
    <t>金</t>
  </si>
  <si>
    <t>率</t>
  </si>
  <si>
    <t>営</t>
  </si>
  <si>
    <t>体</t>
  </si>
  <si>
    <t>目</t>
  </si>
  <si>
    <t>種</t>
  </si>
  <si>
    <t>の</t>
  </si>
  <si>
    <t>％</t>
  </si>
  <si>
    <t>別</t>
  </si>
  <si>
    <t>工事費</t>
  </si>
  <si>
    <t>国庫補助金以外の財源</t>
    <rPh sb="0" eb="2">
      <t>コッコ</t>
    </rPh>
    <rPh sb="2" eb="5">
      <t>ホジョキン</t>
    </rPh>
    <rPh sb="5" eb="7">
      <t>イガイ</t>
    </rPh>
    <rPh sb="8" eb="10">
      <t>ザイゲン</t>
    </rPh>
    <phoneticPr fontId="5"/>
  </si>
  <si>
    <t>総事業費</t>
    <rPh sb="0" eb="3">
      <t>ソウジギョウ</t>
    </rPh>
    <rPh sb="3" eb="4">
      <t>ヒ</t>
    </rPh>
    <phoneticPr fontId="5"/>
  </si>
  <si>
    <t>前年度まで</t>
    <rPh sb="0" eb="3">
      <t>ゼンネンド</t>
    </rPh>
    <phoneticPr fontId="5"/>
  </si>
  <si>
    <t>本年度</t>
    <rPh sb="0" eb="3">
      <t>ホンネンド</t>
    </rPh>
    <phoneticPr fontId="5"/>
  </si>
  <si>
    <t>次年度以降</t>
    <rPh sb="0" eb="1">
      <t>ジ</t>
    </rPh>
    <rPh sb="1" eb="3">
      <t>ホンネンド</t>
    </rPh>
    <rPh sb="3" eb="5">
      <t>イコウ</t>
    </rPh>
    <phoneticPr fontId="5"/>
  </si>
  <si>
    <t>工事費</t>
    <rPh sb="0" eb="3">
      <t>コウジヒ</t>
    </rPh>
    <phoneticPr fontId="5"/>
  </si>
  <si>
    <t>工事雑費</t>
    <rPh sb="0" eb="2">
      <t>コウジ</t>
    </rPh>
    <rPh sb="2" eb="4">
      <t>ザッピ</t>
    </rPh>
    <phoneticPr fontId="5"/>
  </si>
  <si>
    <t>事務雑費</t>
    <rPh sb="0" eb="2">
      <t>ジム</t>
    </rPh>
    <rPh sb="2" eb="4">
      <t>ザッピ</t>
    </rPh>
    <phoneticPr fontId="5"/>
  </si>
  <si>
    <t>事業費</t>
    <rPh sb="0" eb="3">
      <t>ジギョウヒ</t>
    </rPh>
    <phoneticPr fontId="5"/>
  </si>
  <si>
    <t>国庫補助金</t>
    <rPh sb="0" eb="2">
      <t>コッコ</t>
    </rPh>
    <rPh sb="2" eb="5">
      <t>ホジョキン</t>
    </rPh>
    <phoneticPr fontId="5"/>
  </si>
  <si>
    <t>市町村費</t>
    <rPh sb="0" eb="3">
      <t>シチョウソン</t>
    </rPh>
    <rPh sb="3" eb="4">
      <t>ヒ</t>
    </rPh>
    <phoneticPr fontId="5"/>
  </si>
  <si>
    <t>その他費</t>
    <rPh sb="0" eb="3">
      <t>ソノタ</t>
    </rPh>
    <rPh sb="3" eb="4">
      <t>ヒ</t>
    </rPh>
    <phoneticPr fontId="5"/>
  </si>
  <si>
    <t>変更前</t>
    <rPh sb="0" eb="3">
      <t>ヘンコウマエ</t>
    </rPh>
    <phoneticPr fontId="5"/>
  </si>
  <si>
    <t>変更後</t>
    <rPh sb="0" eb="2">
      <t>ヘンコウマエ</t>
    </rPh>
    <rPh sb="2" eb="3">
      <t>ゴ</t>
    </rPh>
    <phoneticPr fontId="5"/>
  </si>
  <si>
    <t>変更後</t>
    <rPh sb="0" eb="3">
      <t>ヘンコウゴ</t>
    </rPh>
    <phoneticPr fontId="5"/>
  </si>
  <si>
    <t>不足</t>
    <rPh sb="0" eb="2">
      <t>フソク</t>
    </rPh>
    <phoneticPr fontId="5"/>
  </si>
  <si>
    <t>計</t>
    <rPh sb="0" eb="1">
      <t>ケイ</t>
    </rPh>
    <phoneticPr fontId="5"/>
  </si>
  <si>
    <t>区　　　分</t>
    <phoneticPr fontId="5"/>
  </si>
  <si>
    <t>農地</t>
    <rPh sb="0" eb="2">
      <t>ノウチ</t>
    </rPh>
    <phoneticPr fontId="6"/>
  </si>
  <si>
    <t>円</t>
    <rPh sb="0" eb="1">
      <t>エン</t>
    </rPh>
    <phoneticPr fontId="6"/>
  </si>
  <si>
    <t>計</t>
    <rPh sb="0" eb="1">
      <t>ケイ</t>
    </rPh>
    <phoneticPr fontId="6"/>
  </si>
  <si>
    <t>事業主体</t>
    <rPh sb="0" eb="2">
      <t>ジギョウ</t>
    </rPh>
    <rPh sb="2" eb="4">
      <t>シュタイ</t>
    </rPh>
    <phoneticPr fontId="5"/>
  </si>
  <si>
    <t>地区番号</t>
    <rPh sb="0" eb="2">
      <t>チク</t>
    </rPh>
    <rPh sb="2" eb="4">
      <t>バンゴウ</t>
    </rPh>
    <phoneticPr fontId="5"/>
  </si>
  <si>
    <t>箇所番号</t>
    <rPh sb="0" eb="2">
      <t>カショ</t>
    </rPh>
    <rPh sb="2" eb="4">
      <t>バンゴウ</t>
    </rPh>
    <phoneticPr fontId="5"/>
  </si>
  <si>
    <t>工　事　変　更　理　由　書</t>
    <rPh sb="0" eb="1">
      <t>コウ</t>
    </rPh>
    <rPh sb="2" eb="3">
      <t>コト</t>
    </rPh>
    <rPh sb="4" eb="5">
      <t>ヘン</t>
    </rPh>
    <rPh sb="6" eb="7">
      <t>サラ</t>
    </rPh>
    <rPh sb="8" eb="9">
      <t>リ</t>
    </rPh>
    <rPh sb="10" eb="11">
      <t>ヨシ</t>
    </rPh>
    <rPh sb="12" eb="13">
      <t>ショ</t>
    </rPh>
    <phoneticPr fontId="5"/>
  </si>
  <si>
    <t>農地災害</t>
    <rPh sb="0" eb="2">
      <t>ノウチ</t>
    </rPh>
    <rPh sb="2" eb="4">
      <t>サイガイ</t>
    </rPh>
    <phoneticPr fontId="5"/>
  </si>
  <si>
    <t>施設災害</t>
    <rPh sb="0" eb="2">
      <t>シセツ</t>
    </rPh>
    <rPh sb="2" eb="4">
      <t>サイガイ</t>
    </rPh>
    <phoneticPr fontId="5"/>
  </si>
  <si>
    <t>激　　　　　甚　　　　　災　　　　　害</t>
  </si>
  <si>
    <t>　そ　　の　　他　　災　　害</t>
  </si>
  <si>
    <t>積上算定　　　　　比較対象</t>
  </si>
  <si>
    <t>Ａ</t>
  </si>
  <si>
    <t>Ｂ</t>
  </si>
  <si>
    <t>Ｃ</t>
  </si>
  <si>
    <t>Ｄ</t>
  </si>
  <si>
    <t>Ｅ</t>
  </si>
  <si>
    <t>Ｆ</t>
  </si>
  <si>
    <t>ｃ－②</t>
  </si>
  <si>
    <t>ｃ－①</t>
  </si>
  <si>
    <t>ｂ－③</t>
  </si>
  <si>
    <t>100万円以下</t>
  </si>
  <si>
    <t>500万円以下</t>
  </si>
  <si>
    <t>1000万円以下</t>
  </si>
  <si>
    <t>3000万円以下</t>
  </si>
  <si>
    <t>1億円以下</t>
  </si>
  <si>
    <t>１億円越</t>
  </si>
  <si>
    <t>c－③</t>
  </si>
  <si>
    <t>(イ)補助対象額</t>
  </si>
  <si>
    <t>(ロ)</t>
  </si>
  <si>
    <t>(ニ)補助対象額</t>
  </si>
  <si>
    <t>Ａ～Ｆの率</t>
  </si>
  <si>
    <t>積上算定額</t>
  </si>
  <si>
    <t>(ハ)A～Fの計</t>
  </si>
  <si>
    <t>農</t>
    <rPh sb="0" eb="1">
      <t>ノウ</t>
    </rPh>
    <phoneticPr fontId="6"/>
  </si>
  <si>
    <t>地</t>
    <rPh sb="0" eb="1">
      <t>チ</t>
    </rPh>
    <phoneticPr fontId="6"/>
  </si>
  <si>
    <t>業</t>
    <rPh sb="0" eb="1">
      <t>ギョウ</t>
    </rPh>
    <phoneticPr fontId="6"/>
  </si>
  <si>
    <t>用</t>
    <rPh sb="0" eb="1">
      <t>ヨウ</t>
    </rPh>
    <phoneticPr fontId="6"/>
  </si>
  <si>
    <t>施</t>
    <rPh sb="0" eb="1">
      <t>シ</t>
    </rPh>
    <phoneticPr fontId="6"/>
  </si>
  <si>
    <t>設</t>
  </si>
  <si>
    <t>　　④　積上げ算定比較対象の場合、箇所決定事業費の階層別区分集計</t>
    <rPh sb="14" eb="16">
      <t>バアイ</t>
    </rPh>
    <phoneticPr fontId="6"/>
  </si>
  <si>
    <t>補助対象額</t>
    <rPh sb="0" eb="2">
      <t>ホジョ</t>
    </rPh>
    <rPh sb="2" eb="5">
      <t>タイショウガク</t>
    </rPh>
    <phoneticPr fontId="6"/>
  </si>
  <si>
    <t>按分端数処理欄（四捨五入により生ずる端数を調整し合計を合わす）</t>
  </si>
  <si>
    <t>　実　支　出　額　(３)</t>
  </si>
  <si>
    <t>小数１位を</t>
  </si>
  <si>
    <t>小数３位を</t>
  </si>
  <si>
    <t>端数処理</t>
  </si>
  <si>
    <t>四捨五入</t>
  </si>
  <si>
    <t>＋，－値</t>
  </si>
  <si>
    <t>(表３－２）実支出額(3)の合計</t>
  </si>
  <si>
    <t>要修正値</t>
  </si>
  <si>
    <t>区　分</t>
  </si>
  <si>
    <t>補助金額</t>
    <rPh sb="0" eb="3">
      <t>ホジョキン</t>
    </rPh>
    <rPh sb="3" eb="4">
      <t>ガク</t>
    </rPh>
    <phoneticPr fontId="6"/>
  </si>
  <si>
    <t>　千円以下切捨</t>
    <rPh sb="1" eb="2">
      <t>セン</t>
    </rPh>
    <rPh sb="2" eb="5">
      <t>エンイカ</t>
    </rPh>
    <rPh sb="5" eb="6">
      <t>キ</t>
    </rPh>
    <rPh sb="6" eb="7">
      <t>ス</t>
    </rPh>
    <phoneticPr fontId="6"/>
  </si>
  <si>
    <t>×0.205</t>
    <phoneticPr fontId="6"/>
  </si>
  <si>
    <t>×0.192</t>
    <phoneticPr fontId="6"/>
  </si>
  <si>
    <t>×0.174</t>
    <phoneticPr fontId="6"/>
  </si>
  <si>
    <t>×0.151</t>
    <phoneticPr fontId="6"/>
  </si>
  <si>
    <t>×0.116</t>
    <phoneticPr fontId="6"/>
  </si>
  <si>
    <t>×0.060</t>
    <phoneticPr fontId="6"/>
  </si>
  <si>
    <t>　　イ＋min(ロ又はハ)＋ニ</t>
    <rPh sb="9" eb="10">
      <t>マタ</t>
    </rPh>
    <phoneticPr fontId="6"/>
  </si>
  <si>
    <t>農業用施設</t>
    <rPh sb="0" eb="3">
      <t>ノウギョウヨウ</t>
    </rPh>
    <rPh sb="3" eb="5">
      <t>シセツ</t>
    </rPh>
    <phoneticPr fontId="6"/>
  </si>
  <si>
    <t>設計委託費</t>
    <rPh sb="0" eb="2">
      <t>セッケイ</t>
    </rPh>
    <rPh sb="2" eb="5">
      <t>イタクヒ</t>
    </rPh>
    <phoneticPr fontId="6"/>
  </si>
  <si>
    <t>　対象工種
・協定締結</t>
    <rPh sb="7" eb="11">
      <t>キョウテイテイケツ</t>
    </rPh>
    <phoneticPr fontId="6"/>
  </si>
  <si>
    <t>箇所</t>
  </si>
  <si>
    <t>番号</t>
    <rPh sb="0" eb="2">
      <t>バンゴウ</t>
    </rPh>
    <phoneticPr fontId="6"/>
  </si>
  <si>
    <t>査</t>
    <rPh sb="0" eb="1">
      <t>サ</t>
    </rPh>
    <phoneticPr fontId="6"/>
  </si>
  <si>
    <t>定</t>
    <phoneticPr fontId="6"/>
  </si>
  <si>
    <t>額</t>
  </si>
  <si>
    <t>　　設　計　委　託　費</t>
    <rPh sb="2" eb="3">
      <t>セツ</t>
    </rPh>
    <rPh sb="4" eb="5">
      <t>ケイ</t>
    </rPh>
    <rPh sb="6" eb="7">
      <t>イ</t>
    </rPh>
    <rPh sb="8" eb="9">
      <t>タク</t>
    </rPh>
    <rPh sb="10" eb="11">
      <t>ヒ</t>
    </rPh>
    <phoneticPr fontId="6"/>
  </si>
  <si>
    <t>契約書</t>
    <rPh sb="0" eb="3">
      <t>ケイヤクショ</t>
    </rPh>
    <phoneticPr fontId="6"/>
  </si>
  <si>
    <t>（○/□～○/△)</t>
    <phoneticPr fontId="6"/>
  </si>
  <si>
    <t>　災害　月日</t>
    <rPh sb="1" eb="3">
      <t>サイガイ</t>
    </rPh>
    <rPh sb="4" eb="6">
      <t>ガッピ</t>
    </rPh>
    <phoneticPr fontId="6"/>
  </si>
  <si>
    <t>補助金額　計</t>
    <rPh sb="0" eb="3">
      <t>ホジョキン</t>
    </rPh>
    <rPh sb="3" eb="4">
      <t>ガク</t>
    </rPh>
    <rPh sb="5" eb="6">
      <t>ケイ</t>
    </rPh>
    <phoneticPr fontId="6"/>
  </si>
  <si>
    <t>査定額</t>
    <rPh sb="0" eb="2">
      <t>サテイ</t>
    </rPh>
    <rPh sb="2" eb="3">
      <t>ガク</t>
    </rPh>
    <phoneticPr fontId="6"/>
  </si>
  <si>
    <t>番　号</t>
    <rPh sb="0" eb="1">
      <t>バン</t>
    </rPh>
    <rPh sb="2" eb="3">
      <t>ゴウ</t>
    </rPh>
    <phoneticPr fontId="6"/>
  </si>
  <si>
    <t>　　補　助　対　象　額</t>
    <rPh sb="2" eb="3">
      <t>ホ</t>
    </rPh>
    <rPh sb="4" eb="5">
      <t>スケ</t>
    </rPh>
    <rPh sb="6" eb="7">
      <t>タイ</t>
    </rPh>
    <rPh sb="8" eb="9">
      <t>ゾウ</t>
    </rPh>
    <rPh sb="10" eb="11">
      <t>ガク</t>
    </rPh>
    <phoneticPr fontId="6"/>
  </si>
  <si>
    <t>補助対象額</t>
    <rPh sb="0" eb="5">
      <t>ホジョタイショウガク</t>
    </rPh>
    <phoneticPr fontId="6"/>
  </si>
  <si>
    <t>合　計</t>
    <phoneticPr fontId="6"/>
  </si>
  <si>
    <t>区　分</t>
    <phoneticPr fontId="6"/>
  </si>
  <si>
    <t>農  地</t>
  </si>
  <si>
    <t>箇所番号</t>
    <phoneticPr fontId="6"/>
  </si>
  <si>
    <t>消費税率</t>
    <rPh sb="0" eb="3">
      <t>ショウヒゼイ</t>
    </rPh>
    <rPh sb="3" eb="4">
      <t>リツ</t>
    </rPh>
    <phoneticPr fontId="6"/>
  </si>
  <si>
    <t>=</t>
    <phoneticPr fontId="6"/>
  </si>
  <si>
    <t>千円･･･A6</t>
    <rPh sb="0" eb="2">
      <t>センエン</t>
    </rPh>
    <phoneticPr fontId="8"/>
  </si>
  <si>
    <t>　B：未申請箇所他の控除額</t>
    <rPh sb="3" eb="6">
      <t>ミシンセイ</t>
    </rPh>
    <rPh sb="6" eb="8">
      <t>カショ</t>
    </rPh>
    <rPh sb="8" eb="9">
      <t>ホカ</t>
    </rPh>
    <rPh sb="10" eb="13">
      <t>コウジョガク</t>
    </rPh>
    <phoneticPr fontId="8"/>
  </si>
  <si>
    <t>千円･･･A5</t>
    <rPh sb="0" eb="2">
      <t>センエン</t>
    </rPh>
    <phoneticPr fontId="6"/>
  </si>
  <si>
    <t>控除額 =</t>
    <rPh sb="0" eb="3">
      <t>コウジョガク</t>
    </rPh>
    <phoneticPr fontId="8"/>
  </si>
  <si>
    <t>%･････A4</t>
    <phoneticPr fontId="6"/>
  </si>
  <si>
    <t>決定事業費A2÷申請額A3</t>
    <phoneticPr fontId="6"/>
  </si>
  <si>
    <t>　A：失格欠格等による控除額</t>
    <rPh sb="3" eb="5">
      <t>シッカク</t>
    </rPh>
    <rPh sb="5" eb="7">
      <t>ケッカク</t>
    </rPh>
    <rPh sb="7" eb="8">
      <t>トウ</t>
    </rPh>
    <rPh sb="11" eb="14">
      <t>コウジョガク</t>
    </rPh>
    <phoneticPr fontId="8"/>
  </si>
  <si>
    <t>　算定内容</t>
  </si>
  <si>
    <t>②失格・欠格・未申請箇所経費の控除額</t>
  </si>
  <si>
    <t>申請額</t>
    <rPh sb="0" eb="3">
      <t>シンセイガク</t>
    </rPh>
    <phoneticPr fontId="6"/>
  </si>
  <si>
    <t>A3</t>
    <phoneticPr fontId="6"/>
  </si>
  <si>
    <t>A2</t>
    <phoneticPr fontId="6"/>
  </si>
  <si>
    <t>未申請他</t>
    <rPh sb="0" eb="3">
      <t>ミシンセイ</t>
    </rPh>
    <rPh sb="3" eb="4">
      <t>ホカ</t>
    </rPh>
    <phoneticPr fontId="6"/>
  </si>
  <si>
    <t>欠格</t>
    <rPh sb="0" eb="2">
      <t>ケッカク</t>
    </rPh>
    <phoneticPr fontId="6"/>
  </si>
  <si>
    <t>査定</t>
    <rPh sb="0" eb="2">
      <t>サテイ</t>
    </rPh>
    <phoneticPr fontId="6"/>
  </si>
  <si>
    <t>決定事業費</t>
    <rPh sb="0" eb="2">
      <t>ケッテイ</t>
    </rPh>
    <rPh sb="2" eb="5">
      <t>ジギョウヒ</t>
    </rPh>
    <phoneticPr fontId="6"/>
  </si>
  <si>
    <t>事業費</t>
    <rPh sb="0" eb="3">
      <t>ジギョウヒ</t>
    </rPh>
    <phoneticPr fontId="6"/>
  </si>
  <si>
    <t>A6</t>
    <phoneticPr fontId="6"/>
  </si>
  <si>
    <t>査定設計委託費対象金額</t>
    <rPh sb="0" eb="2">
      <t>サテイ</t>
    </rPh>
    <rPh sb="2" eb="4">
      <t>セッケイ</t>
    </rPh>
    <rPh sb="4" eb="7">
      <t>イタクヒ</t>
    </rPh>
    <rPh sb="7" eb="9">
      <t>タイショウ</t>
    </rPh>
    <rPh sb="9" eb="11">
      <t>キンガク</t>
    </rPh>
    <phoneticPr fontId="6"/>
  </si>
  <si>
    <t>A1</t>
    <phoneticPr fontId="6"/>
  </si>
  <si>
    <t>委託費　</t>
    <rPh sb="0" eb="3">
      <t>イタクヒ</t>
    </rPh>
    <phoneticPr fontId="6"/>
  </si>
  <si>
    <t>(税抜)</t>
    <rPh sb="1" eb="3">
      <t>ゼイヌキ</t>
    </rPh>
    <phoneticPr fontId="6"/>
  </si>
  <si>
    <t>今回発注業務全体</t>
    <rPh sb="0" eb="2">
      <t>コンカイ</t>
    </rPh>
    <rPh sb="2" eb="4">
      <t>ハッチュウ</t>
    </rPh>
    <rPh sb="4" eb="6">
      <t>ギョウム</t>
    </rPh>
    <rPh sb="6" eb="8">
      <t>ゼンタイ</t>
    </rPh>
    <phoneticPr fontId="6"/>
  </si>
  <si>
    <t>査定設計</t>
    <rPh sb="0" eb="2">
      <t>サテイ</t>
    </rPh>
    <rPh sb="2" eb="4">
      <t>セッケイ</t>
    </rPh>
    <phoneticPr fontId="6"/>
  </si>
  <si>
    <t>①実施設計費（査定設計以外に係る経費）の控除額（歩掛比較等）</t>
  </si>
  <si>
    <t>円（消費税込み）</t>
    <phoneticPr fontId="6"/>
  </si>
  <si>
    <t>４．契約金額</t>
    <phoneticPr fontId="6"/>
  </si>
  <si>
    <t>３．委託実施期間</t>
    <phoneticPr fontId="6"/>
  </si>
  <si>
    <t>　　災害名</t>
    <rPh sb="2" eb="4">
      <t>サイガイ</t>
    </rPh>
    <rPh sb="4" eb="5">
      <t>メイ</t>
    </rPh>
    <phoneticPr fontId="6"/>
  </si>
  <si>
    <t>２．業務名</t>
  </si>
  <si>
    <t>１．事業主体名</t>
  </si>
  <si>
    <t>　　　　　　　　内　　　　　　　　　　　　　　容</t>
  </si>
  <si>
    <t>　　項　　　　目</t>
  </si>
  <si>
    <t>契約書番号</t>
    <rPh sb="0" eb="3">
      <t>ケイヤクショ</t>
    </rPh>
    <phoneticPr fontId="6"/>
  </si>
  <si>
    <t>査定設計委託費等　契約別調書</t>
    <rPh sb="0" eb="2">
      <t>サテイ</t>
    </rPh>
    <rPh sb="7" eb="8">
      <t>トウ</t>
    </rPh>
    <phoneticPr fontId="6"/>
  </si>
  <si>
    <t>住　　所</t>
    <rPh sb="0" eb="1">
      <t>ジュウ</t>
    </rPh>
    <rPh sb="3" eb="4">
      <t>ショ</t>
    </rPh>
    <phoneticPr fontId="6"/>
  </si>
  <si>
    <t>①</t>
    <phoneticPr fontId="6"/>
  </si>
  <si>
    <t>査定設計以外</t>
    <rPh sb="0" eb="2">
      <t>サテイ</t>
    </rPh>
    <rPh sb="2" eb="4">
      <t>セッケイ</t>
    </rPh>
    <rPh sb="4" eb="6">
      <t>イガイ</t>
    </rPh>
    <phoneticPr fontId="6"/>
  </si>
  <si>
    <t>控除率A4 =</t>
    <rPh sb="0" eb="2">
      <t>コウジョ</t>
    </rPh>
    <rPh sb="2" eb="3">
      <t>リツ</t>
    </rPh>
    <phoneticPr fontId="8"/>
  </si>
  <si>
    <t>対象経費A1×(100%ｰ控除率A4)</t>
    <phoneticPr fontId="6"/>
  </si>
  <si>
    <t>千円･･･①</t>
    <rPh sb="0" eb="2">
      <t>センエン</t>
    </rPh>
    <phoneticPr fontId="6"/>
  </si>
  <si>
    <t>※　一契約毎に作成</t>
    <phoneticPr fontId="6"/>
  </si>
  <si>
    <t>③補助対象額の算定</t>
    <rPh sb="1" eb="3">
      <t>ホジョ</t>
    </rPh>
    <rPh sb="3" eb="6">
      <t>タイショウガク</t>
    </rPh>
    <rPh sb="7" eb="9">
      <t>サンテイ</t>
    </rPh>
    <phoneticPr fontId="6"/>
  </si>
  <si>
    <t>５．補助対象額</t>
    <rPh sb="2" eb="4">
      <t>ホジョ</t>
    </rPh>
    <rPh sb="4" eb="7">
      <t>タイショウガク</t>
    </rPh>
    <phoneticPr fontId="6"/>
  </si>
  <si>
    <t>5.補助対象額</t>
    <phoneticPr fontId="6"/>
  </si>
  <si>
    <t>5.補助対象額</t>
    <rPh sb="2" eb="4">
      <t>ホジョ</t>
    </rPh>
    <rPh sb="4" eb="6">
      <t>タイショウ</t>
    </rPh>
    <phoneticPr fontId="6"/>
  </si>
  <si>
    <t>査定設計書委託費　補助対象額　算定</t>
    <phoneticPr fontId="6"/>
  </si>
  <si>
    <t>単位:千円</t>
  </si>
  <si>
    <t>決定事業費</t>
    <rPh sb="0" eb="5">
      <t>ケッテイジギョウヒ</t>
    </rPh>
    <phoneticPr fontId="6"/>
  </si>
  <si>
    <t>按分率</t>
    <rPh sb="0" eb="2">
      <t>アンブン</t>
    </rPh>
    <rPh sb="2" eb="3">
      <t>リツ</t>
    </rPh>
    <phoneticPr fontId="6"/>
  </si>
  <si>
    <t>各箇所の「補助対象額」は「決定事業費」に「按分率」を乗算する</t>
    <rPh sb="0" eb="1">
      <t>カク</t>
    </rPh>
    <rPh sb="1" eb="3">
      <t>カショ</t>
    </rPh>
    <phoneticPr fontId="6"/>
  </si>
  <si>
    <t>(%)</t>
    <phoneticPr fontId="6"/>
  </si>
  <si>
    <t>4.契約金額(千円以下切捨)</t>
    <rPh sb="7" eb="8">
      <t>セン</t>
    </rPh>
    <rPh sb="8" eb="11">
      <t>エンイカ</t>
    </rPh>
    <rPh sb="11" eb="12">
      <t>キ</t>
    </rPh>
    <rPh sb="12" eb="13">
      <t>ス</t>
    </rPh>
    <phoneticPr fontId="6"/>
  </si>
  <si>
    <t>千円･･･②=A5+A6</t>
    <phoneticPr fontId="6"/>
  </si>
  <si>
    <t>＝4契約額(千円未満切り捨て)ー(①+②)*(1+消費税率)</t>
    <rPh sb="2" eb="5">
      <t>ケイヤクガク</t>
    </rPh>
    <rPh sb="6" eb="7">
      <t>セン</t>
    </rPh>
    <rPh sb="7" eb="8">
      <t>エン</t>
    </rPh>
    <rPh sb="8" eb="10">
      <t>ミマン</t>
    </rPh>
    <rPh sb="10" eb="11">
      <t>キ</t>
    </rPh>
    <rPh sb="12" eb="13">
      <t>ス</t>
    </rPh>
    <phoneticPr fontId="6"/>
  </si>
  <si>
    <t>千円･･･5.補助対象額</t>
    <rPh sb="0" eb="2">
      <t>センエン</t>
    </rPh>
    <rPh sb="7" eb="9">
      <t>ホジョ</t>
    </rPh>
    <rPh sb="9" eb="12">
      <t>タイショウガク</t>
    </rPh>
    <phoneticPr fontId="8"/>
  </si>
  <si>
    <t>（単位：千円）</t>
    <rPh sb="4" eb="5">
      <t>セン</t>
    </rPh>
    <phoneticPr fontId="6"/>
  </si>
  <si>
    <t>　奈良県知事　殿</t>
    <rPh sb="1" eb="4">
      <t>ナラケン</t>
    </rPh>
    <rPh sb="4" eb="6">
      <t>チジ</t>
    </rPh>
    <rPh sb="7" eb="8">
      <t>ドノ</t>
    </rPh>
    <phoneticPr fontId="5"/>
  </si>
  <si>
    <t>代 表 者</t>
    <rPh sb="0" eb="1">
      <t>ダイ</t>
    </rPh>
    <rPh sb="2" eb="3">
      <t>オモテ</t>
    </rPh>
    <rPh sb="4" eb="5">
      <t>モノ</t>
    </rPh>
    <phoneticPr fontId="5"/>
  </si>
  <si>
    <t>災害復旧事業</t>
    <rPh sb="0" eb="6">
      <t>サイガイフッキュウジギョウ</t>
    </rPh>
    <phoneticPr fontId="6"/>
  </si>
  <si>
    <t>査定設計委託費補助</t>
    <rPh sb="0" eb="9">
      <t>サテイセッケイイタクヒホジョ</t>
    </rPh>
    <phoneticPr fontId="6"/>
  </si>
  <si>
    <t>災害関連事業</t>
    <rPh sb="0" eb="2">
      <t>サイガイ</t>
    </rPh>
    <rPh sb="2" eb="4">
      <t>カンレン</t>
    </rPh>
    <rPh sb="4" eb="6">
      <t>ジギョウ</t>
    </rPh>
    <phoneticPr fontId="6"/>
  </si>
  <si>
    <t>実績報告書</t>
    <rPh sb="0" eb="2">
      <t>ジッセキ</t>
    </rPh>
    <rPh sb="2" eb="5">
      <t>ホウコクショ</t>
    </rPh>
    <phoneticPr fontId="26"/>
  </si>
  <si>
    <t>工事完了届</t>
    <rPh sb="0" eb="2">
      <t>コウジ</t>
    </rPh>
    <rPh sb="2" eb="5">
      <t>カンリョウトドケ</t>
    </rPh>
    <phoneticPr fontId="26"/>
  </si>
  <si>
    <t>今回提出</t>
    <rPh sb="0" eb="2">
      <t>コンカイ</t>
    </rPh>
    <rPh sb="2" eb="4">
      <t>テイシュツ</t>
    </rPh>
    <phoneticPr fontId="6"/>
  </si>
  <si>
    <t>農振第</t>
    <rPh sb="0" eb="1">
      <t>ノウ</t>
    </rPh>
    <rPh sb="1" eb="2">
      <t>シン</t>
    </rPh>
    <rPh sb="2" eb="3">
      <t>ダイ</t>
    </rPh>
    <phoneticPr fontId="6"/>
  </si>
  <si>
    <t>号の</t>
    <rPh sb="0" eb="1">
      <t>ゴウ</t>
    </rPh>
    <phoneticPr fontId="6"/>
  </si>
  <si>
    <t>事 業 名</t>
    <rPh sb="0" eb="1">
      <t>コト</t>
    </rPh>
    <rPh sb="2" eb="3">
      <t>ギョウ</t>
    </rPh>
    <rPh sb="4" eb="5">
      <t>ナ</t>
    </rPh>
    <phoneticPr fontId="6"/>
  </si>
  <si>
    <t>市町村以外の際</t>
    <rPh sb="0" eb="3">
      <t>シチョウソン</t>
    </rPh>
    <rPh sb="3" eb="5">
      <t>イガイ</t>
    </rPh>
    <rPh sb="6" eb="7">
      <t>サイ</t>
    </rPh>
    <phoneticPr fontId="6"/>
  </si>
  <si>
    <t>内　　容</t>
    <rPh sb="0" eb="1">
      <t>ウチ</t>
    </rPh>
    <rPh sb="3" eb="4">
      <t>カタチ</t>
    </rPh>
    <phoneticPr fontId="6"/>
  </si>
  <si>
    <t>添付書類</t>
    <rPh sb="0" eb="2">
      <t>テンプ</t>
    </rPh>
    <rPh sb="2" eb="4">
      <t>ショルイ</t>
    </rPh>
    <phoneticPr fontId="6"/>
  </si>
  <si>
    <t>着手届</t>
    <rPh sb="0" eb="2">
      <t>チャクシュ</t>
    </rPh>
    <rPh sb="2" eb="3">
      <t>トドケ</t>
    </rPh>
    <phoneticPr fontId="26"/>
  </si>
  <si>
    <t>地区別一覧表</t>
    <rPh sb="0" eb="3">
      <t>チクベツ</t>
    </rPh>
    <rPh sb="3" eb="6">
      <t>イチランヒョウ</t>
    </rPh>
    <phoneticPr fontId="26"/>
  </si>
  <si>
    <t>　　農地及び農業用施設災害復旧事業補助金交付要綱に基づき、申請又は届け出ます。</t>
    <rPh sb="2" eb="4">
      <t>ノウチ</t>
    </rPh>
    <rPh sb="4" eb="5">
      <t>オヨ</t>
    </rPh>
    <rPh sb="6" eb="8">
      <t>ノウギョウ</t>
    </rPh>
    <rPh sb="8" eb="11">
      <t>ヨウシセツ</t>
    </rPh>
    <rPh sb="11" eb="13">
      <t>サイガイ</t>
    </rPh>
    <rPh sb="13" eb="15">
      <t>フッキュウ</t>
    </rPh>
    <rPh sb="15" eb="17">
      <t>ジギョウ</t>
    </rPh>
    <rPh sb="17" eb="20">
      <t>ホジョキン</t>
    </rPh>
    <rPh sb="20" eb="22">
      <t>コウフ</t>
    </rPh>
    <rPh sb="22" eb="24">
      <t>ヨウコウ</t>
    </rPh>
    <rPh sb="25" eb="26">
      <t>モト</t>
    </rPh>
    <rPh sb="29" eb="31">
      <t>シンセイ</t>
    </rPh>
    <rPh sb="31" eb="32">
      <t>マタ</t>
    </rPh>
    <rPh sb="33" eb="34">
      <t>トド</t>
    </rPh>
    <rPh sb="35" eb="36">
      <t>デ</t>
    </rPh>
    <phoneticPr fontId="5"/>
  </si>
  <si>
    <t>施越工事施行承認申請</t>
    <rPh sb="0" eb="1">
      <t>シ</t>
    </rPh>
    <rPh sb="1" eb="2">
      <t>コシ</t>
    </rPh>
    <rPh sb="2" eb="4">
      <t>コウジ</t>
    </rPh>
    <rPh sb="4" eb="6">
      <t>シコウ</t>
    </rPh>
    <rPh sb="6" eb="8">
      <t>ショウニン</t>
    </rPh>
    <rPh sb="8" eb="10">
      <t>シンセイ</t>
    </rPh>
    <phoneticPr fontId="26"/>
  </si>
  <si>
    <t>計画変更申請</t>
    <rPh sb="0" eb="2">
      <t>ケイカク</t>
    </rPh>
    <rPh sb="2" eb="4">
      <t>ヘンコウ</t>
    </rPh>
    <rPh sb="4" eb="6">
      <t>シンセイ</t>
    </rPh>
    <phoneticPr fontId="26"/>
  </si>
  <si>
    <t>地区別一覧表のとおり</t>
    <rPh sb="0" eb="3">
      <t>チクベツ</t>
    </rPh>
    <rPh sb="3" eb="6">
      <t>イチランヒョウ</t>
    </rPh>
    <phoneticPr fontId="6"/>
  </si>
  <si>
    <t>　農地及び農業用施設災害復旧事業補助金交付要綱に基づき、請求します。</t>
    <rPh sb="1" eb="3">
      <t>ノウチ</t>
    </rPh>
    <rPh sb="3" eb="4">
      <t>オヨ</t>
    </rPh>
    <rPh sb="5" eb="7">
      <t>ノウギョウ</t>
    </rPh>
    <rPh sb="7" eb="10">
      <t>ヨウシセツ</t>
    </rPh>
    <rPh sb="10" eb="12">
      <t>サイガイ</t>
    </rPh>
    <rPh sb="12" eb="14">
      <t>フッキュウ</t>
    </rPh>
    <rPh sb="14" eb="16">
      <t>ジギョウ</t>
    </rPh>
    <rPh sb="16" eb="19">
      <t>ホジョキン</t>
    </rPh>
    <rPh sb="19" eb="21">
      <t>コウフ</t>
    </rPh>
    <rPh sb="21" eb="23">
      <t>ヨウコウ</t>
    </rPh>
    <rPh sb="24" eb="25">
      <t>モト</t>
    </rPh>
    <rPh sb="28" eb="30">
      <t>セイキュウ</t>
    </rPh>
    <phoneticPr fontId="5"/>
  </si>
  <si>
    <t>着手日(※着手届提出時)</t>
    <rPh sb="0" eb="2">
      <t>チャクシュ</t>
    </rPh>
    <rPh sb="2" eb="3">
      <t>ビ</t>
    </rPh>
    <rPh sb="8" eb="10">
      <t>テイシュツ</t>
    </rPh>
    <rPh sb="10" eb="11">
      <t>ジ</t>
    </rPh>
    <phoneticPr fontId="26"/>
  </si>
  <si>
    <t>年</t>
    <rPh sb="0" eb="1">
      <t>ネン</t>
    </rPh>
    <phoneticPr fontId="6"/>
  </si>
  <si>
    <t>地　区　名</t>
    <rPh sb="0" eb="1">
      <t>チ</t>
    </rPh>
    <rPh sb="2" eb="3">
      <t>ク</t>
    </rPh>
    <rPh sb="4" eb="5">
      <t>ナ</t>
    </rPh>
    <phoneticPr fontId="6"/>
  </si>
  <si>
    <t>災害発生年</t>
    <rPh sb="0" eb="2">
      <t>サイガイ</t>
    </rPh>
    <rPh sb="2" eb="4">
      <t>ハッセイ</t>
    </rPh>
    <rPh sb="4" eb="5">
      <t>ドシ</t>
    </rPh>
    <phoneticPr fontId="26"/>
  </si>
  <si>
    <t>円)</t>
    <rPh sb="0" eb="1">
      <t>エン</t>
    </rPh>
    <phoneticPr fontId="6"/>
  </si>
  <si>
    <t>(</t>
    <phoneticPr fontId="6"/>
  </si>
  <si>
    <t>　　　奈良県知事　殿</t>
    <rPh sb="3" eb="6">
      <t>ナラケン</t>
    </rPh>
    <rPh sb="6" eb="8">
      <t>チジ</t>
    </rPh>
    <rPh sb="9" eb="10">
      <t>ドノ</t>
    </rPh>
    <phoneticPr fontId="5"/>
  </si>
  <si>
    <t>提出書類</t>
    <rPh sb="0" eb="2">
      <t>テイシュツ</t>
    </rPh>
    <rPh sb="2" eb="4">
      <t>ショルイ</t>
    </rPh>
    <phoneticPr fontId="6"/>
  </si>
  <si>
    <t>　農地及び農業用施設災害復旧事業補助金交付要綱に基づき、申請または届け出ます。</t>
    <rPh sb="1" eb="3">
      <t>ノウチ</t>
    </rPh>
    <rPh sb="3" eb="4">
      <t>オヨ</t>
    </rPh>
    <rPh sb="5" eb="7">
      <t>ノウギョウ</t>
    </rPh>
    <rPh sb="7" eb="10">
      <t>ヨウシセツ</t>
    </rPh>
    <rPh sb="10" eb="12">
      <t>サイガイ</t>
    </rPh>
    <rPh sb="12" eb="14">
      <t>フッキュウ</t>
    </rPh>
    <rPh sb="14" eb="16">
      <t>ジギョウ</t>
    </rPh>
    <rPh sb="16" eb="19">
      <t>ホジョキン</t>
    </rPh>
    <rPh sb="19" eb="21">
      <t>コウフ</t>
    </rPh>
    <rPh sb="21" eb="23">
      <t>ヨウコウ</t>
    </rPh>
    <rPh sb="24" eb="25">
      <t>モト</t>
    </rPh>
    <rPh sb="28" eb="30">
      <t>シンセイ</t>
    </rPh>
    <rPh sb="33" eb="34">
      <t>トド</t>
    </rPh>
    <rPh sb="35" eb="36">
      <t>デ</t>
    </rPh>
    <phoneticPr fontId="5"/>
  </si>
  <si>
    <t>交付決定日(当初)</t>
    <rPh sb="0" eb="2">
      <t>コウフ</t>
    </rPh>
    <rPh sb="2" eb="5">
      <t>ケッテイビ</t>
    </rPh>
    <rPh sb="6" eb="8">
      <t>トウショ</t>
    </rPh>
    <phoneticPr fontId="26"/>
  </si>
  <si>
    <t>工事変更理由書（※重要変更のみ）</t>
    <rPh sb="0" eb="2">
      <t>コウジ</t>
    </rPh>
    <rPh sb="2" eb="4">
      <t>ヘンコウ</t>
    </rPh>
    <rPh sb="4" eb="7">
      <t>リユウショ</t>
    </rPh>
    <phoneticPr fontId="26"/>
  </si>
  <si>
    <t>計画変更比較表（※重要変更のみ）</t>
    <rPh sb="0" eb="2">
      <t>ケイカク</t>
    </rPh>
    <rPh sb="2" eb="4">
      <t>ヘンコウ</t>
    </rPh>
    <rPh sb="4" eb="7">
      <t>ヒカクヒョウ</t>
    </rPh>
    <phoneticPr fontId="26"/>
  </si>
  <si>
    <t>公文番号　(当初)</t>
    <rPh sb="0" eb="2">
      <t>コウブン</t>
    </rPh>
    <rPh sb="2" eb="4">
      <t>バンゴウ</t>
    </rPh>
    <phoneticPr fontId="26"/>
  </si>
  <si>
    <t>交付決定補助金額(A)</t>
    <rPh sb="0" eb="2">
      <t>コウフ</t>
    </rPh>
    <rPh sb="2" eb="4">
      <t>ケッテイ</t>
    </rPh>
    <rPh sb="4" eb="7">
      <t>ホジョキン</t>
    </rPh>
    <phoneticPr fontId="26"/>
  </si>
  <si>
    <t>既　請求額(B)</t>
    <rPh sb="0" eb="1">
      <t>キ</t>
    </rPh>
    <rPh sb="2" eb="5">
      <t>セイキュウガク</t>
    </rPh>
    <phoneticPr fontId="26"/>
  </si>
  <si>
    <t>今回請求額(C)</t>
    <rPh sb="0" eb="2">
      <t>コンカイ</t>
    </rPh>
    <rPh sb="2" eb="5">
      <t>セイキュウガク</t>
    </rPh>
    <phoneticPr fontId="26"/>
  </si>
  <si>
    <t>残　　　額(A-B-C)</t>
    <rPh sb="0" eb="1">
      <t>ザン</t>
    </rPh>
    <rPh sb="4" eb="5">
      <t>ガク</t>
    </rPh>
    <phoneticPr fontId="26"/>
  </si>
  <si>
    <t>収支精算書、箇所別調書、契約書、検査書、写真)</t>
  </si>
  <si>
    <t>補助金額</t>
    <rPh sb="0" eb="3">
      <t>ホジョキン</t>
    </rPh>
    <rPh sb="3" eb="4">
      <t>ガク</t>
    </rPh>
    <phoneticPr fontId="26"/>
  </si>
  <si>
    <t>収支予算書、補助計画書)</t>
    <phoneticPr fontId="6"/>
  </si>
  <si>
    <t>収支予算書、事業の内容及び経費の配分、契約別調書、契約書)</t>
    <rPh sb="6" eb="8">
      <t>ジギョウ</t>
    </rPh>
    <rPh sb="9" eb="11">
      <t>ナイヨウ</t>
    </rPh>
    <rPh sb="11" eb="12">
      <t>オヨ</t>
    </rPh>
    <rPh sb="13" eb="15">
      <t>ケイヒ</t>
    </rPh>
    <rPh sb="16" eb="18">
      <t>ハイブン</t>
    </rPh>
    <rPh sb="19" eb="21">
      <t>ケイヤク</t>
    </rPh>
    <rPh sb="21" eb="22">
      <t>ベツ</t>
    </rPh>
    <rPh sb="22" eb="24">
      <t>チョウショ</t>
    </rPh>
    <rPh sb="25" eb="28">
      <t>ケイヤクショ</t>
    </rPh>
    <phoneticPr fontId="6"/>
  </si>
  <si>
    <t>収支精算書、事業成績書、契約別調書、検査書)</t>
    <rPh sb="6" eb="8">
      <t>ジギョウ</t>
    </rPh>
    <rPh sb="8" eb="10">
      <t>セイセキ</t>
    </rPh>
    <rPh sb="10" eb="11">
      <t>ショ</t>
    </rPh>
    <rPh sb="12" eb="14">
      <t>ケイヤク</t>
    </rPh>
    <rPh sb="14" eb="15">
      <t>ベツ</t>
    </rPh>
    <rPh sb="15" eb="17">
      <t>チョウショ</t>
    </rPh>
    <phoneticPr fontId="6"/>
  </si>
  <si>
    <t>　農地及び農業用施設災害復旧事業補助金交付要綱に基づき、出来高について届け出ます。</t>
    <rPh sb="1" eb="3">
      <t>ノウチ</t>
    </rPh>
    <rPh sb="3" eb="4">
      <t>オヨ</t>
    </rPh>
    <rPh sb="5" eb="7">
      <t>ノウギョウ</t>
    </rPh>
    <rPh sb="7" eb="10">
      <t>ヨウシセツ</t>
    </rPh>
    <rPh sb="10" eb="12">
      <t>サイガイ</t>
    </rPh>
    <rPh sb="12" eb="14">
      <t>フッキュウ</t>
    </rPh>
    <rPh sb="14" eb="16">
      <t>ジギョウ</t>
    </rPh>
    <rPh sb="16" eb="19">
      <t>ホジョキン</t>
    </rPh>
    <rPh sb="19" eb="21">
      <t>コウフ</t>
    </rPh>
    <rPh sb="21" eb="23">
      <t>ヨウコウ</t>
    </rPh>
    <rPh sb="24" eb="25">
      <t>モト</t>
    </rPh>
    <rPh sb="28" eb="31">
      <t>デキダカ</t>
    </rPh>
    <rPh sb="35" eb="36">
      <t>トド</t>
    </rPh>
    <rPh sb="37" eb="38">
      <t>デ</t>
    </rPh>
    <phoneticPr fontId="5"/>
  </si>
  <si>
    <t>出来高内訳書</t>
    <rPh sb="0" eb="3">
      <t>デキダカ</t>
    </rPh>
    <rPh sb="3" eb="6">
      <t>ウチワケショ</t>
    </rPh>
    <phoneticPr fontId="6"/>
  </si>
  <si>
    <t>収支予算書、補助計画書、変更理由書)</t>
    <rPh sb="12" eb="14">
      <t>ヘンコウ</t>
    </rPh>
    <phoneticPr fontId="6"/>
  </si>
  <si>
    <t>概算払請求書</t>
    <phoneticPr fontId="26"/>
  </si>
  <si>
    <t>交付請求書</t>
    <phoneticPr fontId="26"/>
  </si>
  <si>
    <t>補　助　計　画　書</t>
  </si>
  <si>
    <t>　農　地</t>
    <rPh sb="1" eb="2">
      <t>ノウ</t>
    </rPh>
    <rPh sb="3" eb="4">
      <t>チ</t>
    </rPh>
    <phoneticPr fontId="6"/>
  </si>
  <si>
    <t>施越の有無</t>
    <rPh sb="0" eb="2">
      <t>セコシ</t>
    </rPh>
    <rPh sb="3" eb="5">
      <t>ウム</t>
    </rPh>
    <phoneticPr fontId="6"/>
  </si>
  <si>
    <t>検査員の</t>
    <rPh sb="0" eb="3">
      <t>ケンサイン</t>
    </rPh>
    <phoneticPr fontId="6"/>
  </si>
  <si>
    <t>契約日から</t>
    <rPh sb="0" eb="2">
      <t>ケイヤク</t>
    </rPh>
    <phoneticPr fontId="6"/>
  </si>
  <si>
    <t>工期終まで</t>
    <rPh sb="0" eb="2">
      <t>コウキ</t>
    </rPh>
    <rPh sb="2" eb="3">
      <t>オ</t>
    </rPh>
    <phoneticPr fontId="6"/>
  </si>
  <si>
    <t>検査年月日</t>
    <rPh sb="0" eb="2">
      <t>ケンサ</t>
    </rPh>
    <rPh sb="2" eb="5">
      <t>ネンガッピ</t>
    </rPh>
    <phoneticPr fontId="6"/>
  </si>
  <si>
    <t>工　期</t>
    <phoneticPr fontId="6"/>
  </si>
  <si>
    <t>～</t>
    <phoneticPr fontId="6"/>
  </si>
  <si>
    <t>住所</t>
    <rPh sb="0" eb="2">
      <t>じゅうしょ</t>
    </rPh>
    <phoneticPr fontId="30" type="Hiragana"/>
  </si>
  <si>
    <t>事業主体</t>
    <rPh sb="0" eb="2">
      <t>じぎょう</t>
    </rPh>
    <rPh sb="2" eb="4">
      <t>しゅたい</t>
    </rPh>
    <phoneticPr fontId="30" type="Hiragana"/>
  </si>
  <si>
    <t>代表者</t>
    <rPh sb="0" eb="3">
      <t>だいひょうしゃ</t>
    </rPh>
    <phoneticPr fontId="30" type="Hiragana"/>
  </si>
  <si>
    <t>備考</t>
    <rPh sb="0" eb="2">
      <t>ビコウ</t>
    </rPh>
    <phoneticPr fontId="13"/>
  </si>
  <si>
    <t>国</t>
    <rPh sb="0" eb="1">
      <t>クニ</t>
    </rPh>
    <phoneticPr fontId="13"/>
  </si>
  <si>
    <t>県</t>
    <rPh sb="0" eb="1">
      <t>ケン</t>
    </rPh>
    <phoneticPr fontId="13"/>
  </si>
  <si>
    <t>市町村</t>
    <rPh sb="0" eb="3">
      <t>シチョウソン</t>
    </rPh>
    <phoneticPr fontId="13"/>
  </si>
  <si>
    <t>その他</t>
    <rPh sb="2" eb="3">
      <t>タ</t>
    </rPh>
    <phoneticPr fontId="13"/>
  </si>
  <si>
    <t>工事費</t>
    <rPh sb="0" eb="3">
      <t>コウジヒ</t>
    </rPh>
    <phoneticPr fontId="13"/>
  </si>
  <si>
    <t>測量試験費</t>
    <rPh sb="0" eb="2">
      <t>ソクリョウ</t>
    </rPh>
    <rPh sb="2" eb="5">
      <t>シケンヒ</t>
    </rPh>
    <phoneticPr fontId="13"/>
  </si>
  <si>
    <t>計</t>
    <rPh sb="0" eb="1">
      <t>ケイ</t>
    </rPh>
    <phoneticPr fontId="13"/>
  </si>
  <si>
    <t>　農業用施設</t>
    <rPh sb="1" eb="4">
      <t>ノウギョウヨウ</t>
    </rPh>
    <rPh sb="4" eb="6">
      <t>シセツ</t>
    </rPh>
    <phoneticPr fontId="13"/>
  </si>
  <si>
    <t>　災害関連事業</t>
    <rPh sb="1" eb="3">
      <t>サイガイ</t>
    </rPh>
    <rPh sb="3" eb="5">
      <t>カンレン</t>
    </rPh>
    <rPh sb="5" eb="7">
      <t>ジギョウ</t>
    </rPh>
    <phoneticPr fontId="13"/>
  </si>
  <si>
    <t>収支予算書</t>
    <rPh sb="0" eb="2">
      <t>シュウシ</t>
    </rPh>
    <rPh sb="2" eb="5">
      <t>ヨサンショ</t>
    </rPh>
    <phoneticPr fontId="6"/>
  </si>
  <si>
    <t>収入（円）</t>
    <phoneticPr fontId="6"/>
  </si>
  <si>
    <t>　農　　　地</t>
    <rPh sb="1" eb="2">
      <t>ノウ</t>
    </rPh>
    <rPh sb="5" eb="6">
      <t>チ</t>
    </rPh>
    <phoneticPr fontId="13"/>
  </si>
  <si>
    <t>件数</t>
    <rPh sb="0" eb="2">
      <t>ケンスウ</t>
    </rPh>
    <phoneticPr fontId="13"/>
  </si>
  <si>
    <t>計（円）</t>
    <rPh sb="0" eb="1">
      <t>ケイ</t>
    </rPh>
    <phoneticPr fontId="13"/>
  </si>
  <si>
    <t>収支精算書</t>
    <rPh sb="0" eb="2">
      <t>シュウシ</t>
    </rPh>
    <rPh sb="2" eb="5">
      <t>セイサンショ</t>
    </rPh>
    <phoneticPr fontId="6"/>
  </si>
  <si>
    <t>収入・支出</t>
    <rPh sb="0" eb="2">
      <t>シュウニュウ</t>
    </rPh>
    <rPh sb="3" eb="5">
      <t>シシュツ</t>
    </rPh>
    <phoneticPr fontId="13"/>
  </si>
  <si>
    <t>（円）</t>
    <phoneticPr fontId="6"/>
  </si>
  <si>
    <t>支出</t>
    <phoneticPr fontId="13"/>
  </si>
  <si>
    <t>　施越</t>
    <rPh sb="1" eb="3">
      <t>セコシ</t>
    </rPh>
    <phoneticPr fontId="6"/>
  </si>
  <si>
    <t>測量試験費</t>
    <phoneticPr fontId="6"/>
  </si>
  <si>
    <t>事 業 費</t>
    <rPh sb="0" eb="1">
      <t>コト</t>
    </rPh>
    <rPh sb="2" eb="3">
      <t>ギョウ</t>
    </rPh>
    <rPh sb="4" eb="5">
      <t>ヒ</t>
    </rPh>
    <phoneticPr fontId="13"/>
  </si>
  <si>
    <t>補 助 金</t>
    <rPh sb="0" eb="1">
      <t>ホ</t>
    </rPh>
    <rPh sb="2" eb="3">
      <t>スケ</t>
    </rPh>
    <rPh sb="4" eb="5">
      <t>キン</t>
    </rPh>
    <phoneticPr fontId="13"/>
  </si>
  <si>
    <t>出来高額</t>
    <rPh sb="0" eb="3">
      <t>デキダカ</t>
    </rPh>
    <rPh sb="3" eb="4">
      <t>ガク</t>
    </rPh>
    <phoneticPr fontId="13"/>
  </si>
  <si>
    <t>支出(見込)額</t>
    <rPh sb="0" eb="2">
      <t>シシュツ</t>
    </rPh>
    <rPh sb="3" eb="5">
      <t>ミコ</t>
    </rPh>
    <rPh sb="6" eb="7">
      <t>ガク</t>
    </rPh>
    <phoneticPr fontId="13"/>
  </si>
  <si>
    <t>補助金相当額</t>
    <rPh sb="0" eb="3">
      <t>ホジョキン</t>
    </rPh>
    <rPh sb="3" eb="5">
      <t>ソウトウ</t>
    </rPh>
    <rPh sb="5" eb="6">
      <t>ガク</t>
    </rPh>
    <phoneticPr fontId="13"/>
  </si>
  <si>
    <t>合　　　計</t>
    <rPh sb="0" eb="1">
      <t>ア</t>
    </rPh>
    <rPh sb="4" eb="5">
      <t>ケイ</t>
    </rPh>
    <phoneticPr fontId="13"/>
  </si>
  <si>
    <t>農　地　　計</t>
    <rPh sb="5" eb="6">
      <t>ケイ</t>
    </rPh>
    <phoneticPr fontId="13"/>
  </si>
  <si>
    <t>農業用施設　計</t>
    <rPh sb="0" eb="3">
      <t>ノウギョウヨウ</t>
    </rPh>
    <rPh sb="3" eb="5">
      <t>シセツ</t>
    </rPh>
    <rPh sb="6" eb="7">
      <t>ケイ</t>
    </rPh>
    <phoneticPr fontId="13"/>
  </si>
  <si>
    <t>箇所番号</t>
    <rPh sb="0" eb="2">
      <t>カショ</t>
    </rPh>
    <rPh sb="2" eb="4">
      <t>バンゴウ</t>
    </rPh>
    <phoneticPr fontId="13"/>
  </si>
  <si>
    <t>備　考</t>
    <rPh sb="0" eb="1">
      <t>ソナエ</t>
    </rPh>
    <rPh sb="2" eb="3">
      <t>コウ</t>
    </rPh>
    <phoneticPr fontId="13"/>
  </si>
  <si>
    <t xml:space="preserve">今回請求後
</t>
    <rPh sb="0" eb="2">
      <t>コンカイ</t>
    </rPh>
    <rPh sb="2" eb="4">
      <t>セイキュウ</t>
    </rPh>
    <rPh sb="4" eb="5">
      <t>ゴ</t>
    </rPh>
    <phoneticPr fontId="13"/>
  </si>
  <si>
    <t>未　済　額</t>
    <phoneticPr fontId="6"/>
  </si>
  <si>
    <t>A</t>
    <phoneticPr fontId="13"/>
  </si>
  <si>
    <t>B</t>
    <phoneticPr fontId="13"/>
  </si>
  <si>
    <t>補</t>
    <rPh sb="0" eb="1">
      <t>ホ</t>
    </rPh>
    <phoneticPr fontId="13"/>
  </si>
  <si>
    <t>助</t>
    <rPh sb="0" eb="1">
      <t>ジョ</t>
    </rPh>
    <phoneticPr fontId="6"/>
  </si>
  <si>
    <t>率</t>
    <rPh sb="0" eb="1">
      <t>リツ</t>
    </rPh>
    <phoneticPr fontId="6"/>
  </si>
  <si>
    <t>出　来　高　届　　提　出　時　点</t>
    <rPh sb="0" eb="1">
      <t>デ</t>
    </rPh>
    <rPh sb="2" eb="3">
      <t>コ</t>
    </rPh>
    <rPh sb="4" eb="5">
      <t>コウ</t>
    </rPh>
    <rPh sb="6" eb="7">
      <t>トドケ</t>
    </rPh>
    <rPh sb="9" eb="10">
      <t>テイ</t>
    </rPh>
    <rPh sb="11" eb="12">
      <t>デ</t>
    </rPh>
    <rPh sb="13" eb="14">
      <t>トキ</t>
    </rPh>
    <rPh sb="15" eb="16">
      <t>テン</t>
    </rPh>
    <phoneticPr fontId="13"/>
  </si>
  <si>
    <t>出　来　高 （ 見　込 ） 額</t>
    <rPh sb="0" eb="1">
      <t>デ</t>
    </rPh>
    <rPh sb="2" eb="3">
      <t>コ</t>
    </rPh>
    <rPh sb="4" eb="5">
      <t>コウ</t>
    </rPh>
    <rPh sb="8" eb="9">
      <t>ミ</t>
    </rPh>
    <rPh sb="10" eb="11">
      <t>コ</t>
    </rPh>
    <rPh sb="14" eb="15">
      <t>ガク</t>
    </rPh>
    <phoneticPr fontId="13"/>
  </si>
  <si>
    <t>C＝(A×B)</t>
    <phoneticPr fontId="13"/>
  </si>
  <si>
    <t>E</t>
    <phoneticPr fontId="13"/>
  </si>
  <si>
    <t xml:space="preserve">  　2.前払金のみの場合は、備考欄に「前払金のみ」と記入する。</t>
    <rPh sb="5" eb="7">
      <t>マエバラ</t>
    </rPh>
    <rPh sb="7" eb="8">
      <t>キン</t>
    </rPh>
    <rPh sb="11" eb="13">
      <t>バアイ</t>
    </rPh>
    <rPh sb="15" eb="17">
      <t>ビコウ</t>
    </rPh>
    <rPh sb="17" eb="18">
      <t>ラン</t>
    </rPh>
    <rPh sb="20" eb="22">
      <t>マエバラ</t>
    </rPh>
    <rPh sb="22" eb="23">
      <t>キン</t>
    </rPh>
    <rPh sb="27" eb="29">
      <t>キニュウ</t>
    </rPh>
    <phoneticPr fontId="13"/>
  </si>
  <si>
    <t>既受領額</t>
    <rPh sb="0" eb="1">
      <t>キ</t>
    </rPh>
    <phoneticPr fontId="6"/>
  </si>
  <si>
    <t>請求済金額</t>
    <rPh sb="2" eb="3">
      <t>ズミ</t>
    </rPh>
    <phoneticPr fontId="6"/>
  </si>
  <si>
    <t>今　　　回</t>
    <rPh sb="0" eb="1">
      <t>イマ</t>
    </rPh>
    <rPh sb="4" eb="5">
      <t>カイ</t>
    </rPh>
    <phoneticPr fontId="13"/>
  </si>
  <si>
    <t>地区番号</t>
    <rPh sb="0" eb="2">
      <t>チク</t>
    </rPh>
    <rPh sb="2" eb="4">
      <t>バンゴウ</t>
    </rPh>
    <phoneticPr fontId="13"/>
  </si>
  <si>
    <t>第　号様式（第１４条関係）</t>
    <rPh sb="0" eb="1">
      <t>ダイ</t>
    </rPh>
    <rPh sb="2" eb="3">
      <t>ゴウ</t>
    </rPh>
    <rPh sb="3" eb="5">
      <t>ヨウシキ</t>
    </rPh>
    <phoneticPr fontId="5"/>
  </si>
  <si>
    <t>変　更　理　由</t>
    <rPh sb="0" eb="1">
      <t>ヘン</t>
    </rPh>
    <rPh sb="2" eb="3">
      <t>サラ</t>
    </rPh>
    <rPh sb="4" eb="5">
      <t>リ</t>
    </rPh>
    <rPh sb="6" eb="7">
      <t>ヨシ</t>
    </rPh>
    <phoneticPr fontId="5"/>
  </si>
  <si>
    <t>地区番号</t>
    <rPh sb="0" eb="2">
      <t>チク</t>
    </rPh>
    <rPh sb="2" eb="4">
      <t>バンゴウ</t>
    </rPh>
    <phoneticPr fontId="6"/>
  </si>
  <si>
    <t>号</t>
    <phoneticPr fontId="6"/>
  </si>
  <si>
    <t>奈良県知事　殿</t>
    <rPh sb="0" eb="3">
      <t>ならけん</t>
    </rPh>
    <rPh sb="3" eb="5">
      <t>ちじ</t>
    </rPh>
    <phoneticPr fontId="30" type="Hiragana"/>
  </si>
  <si>
    <t>農地・農業用施設災害復旧事業　補助金交付要綱第23条の規定に基づき、下記のとおり報告します。</t>
    <rPh sb="0" eb="2">
      <t>のうち</t>
    </rPh>
    <rPh sb="3" eb="14">
      <t>のうぎょうようしせつさいがいふっきゅうじぎょう</t>
    </rPh>
    <rPh sb="15" eb="18">
      <t>ほじょきん</t>
    </rPh>
    <rPh sb="18" eb="20">
      <t>こうふ</t>
    </rPh>
    <rPh sb="20" eb="22">
      <t>ようこう</t>
    </rPh>
    <rPh sb="22" eb="23">
      <t>だい</t>
    </rPh>
    <rPh sb="25" eb="26">
      <t>じょう</t>
    </rPh>
    <rPh sb="27" eb="29">
      <t>きてい</t>
    </rPh>
    <rPh sb="30" eb="31">
      <t>もと</t>
    </rPh>
    <rPh sb="34" eb="36">
      <t>かき</t>
    </rPh>
    <rPh sb="40" eb="42">
      <t>ほうこく</t>
    </rPh>
    <phoneticPr fontId="30" type="Hiragana"/>
  </si>
  <si>
    <t>箇所番号</t>
    <rPh sb="0" eb="2">
      <t>かしょ</t>
    </rPh>
    <rPh sb="2" eb="4">
      <t>ばんごう</t>
    </rPh>
    <phoneticPr fontId="30" type="Hiragana"/>
  </si>
  <si>
    <t>予算額（円）</t>
    <rPh sb="0" eb="3">
      <t>よさんがく</t>
    </rPh>
    <rPh sb="4" eb="5">
      <t>えん</t>
    </rPh>
    <phoneticPr fontId="30" type="Hiragana"/>
  </si>
  <si>
    <t>出来高（円）</t>
    <rPh sb="0" eb="3">
      <t>できだか</t>
    </rPh>
    <rPh sb="4" eb="5">
      <t>えん</t>
    </rPh>
    <phoneticPr fontId="30" type="Hiragana"/>
  </si>
  <si>
    <t>進捗率</t>
    <rPh sb="0" eb="3">
      <t>しんちょくりつ</t>
    </rPh>
    <phoneticPr fontId="30" type="Hiragana"/>
  </si>
  <si>
    <t>Ｂ/Ａ(％)</t>
  </si>
  <si>
    <t>箇所</t>
    <rPh sb="0" eb="2">
      <t>カショ</t>
    </rPh>
    <phoneticPr fontId="5"/>
  </si>
  <si>
    <t>工種</t>
    <rPh sb="0" eb="1">
      <t>コウ</t>
    </rPh>
    <rPh sb="1" eb="2">
      <t>タネ</t>
    </rPh>
    <phoneticPr fontId="5"/>
  </si>
  <si>
    <t>数量</t>
    <rPh sb="0" eb="2">
      <t>スウリョウ</t>
    </rPh>
    <phoneticPr fontId="5"/>
  </si>
  <si>
    <t>査定額</t>
    <rPh sb="0" eb="2">
      <t>サテイ</t>
    </rPh>
    <rPh sb="2" eb="3">
      <t>ガク</t>
    </rPh>
    <phoneticPr fontId="5"/>
  </si>
  <si>
    <t>施越承認</t>
    <rPh sb="0" eb="4">
      <t>セコシショウニン</t>
    </rPh>
    <phoneticPr fontId="5"/>
  </si>
  <si>
    <t>変更承認</t>
    <phoneticPr fontId="5"/>
  </si>
  <si>
    <t>今回変更</t>
    <rPh sb="0" eb="2">
      <t>コンカイ</t>
    </rPh>
    <rPh sb="2" eb="4">
      <t>ヘンコウ</t>
    </rPh>
    <phoneticPr fontId="5"/>
  </si>
  <si>
    <t>変更率</t>
    <rPh sb="0" eb="2">
      <t>ヘンコウ</t>
    </rPh>
    <phoneticPr fontId="5"/>
  </si>
  <si>
    <t>変更承認</t>
    <rPh sb="0" eb="2">
      <t>ヘンコウ</t>
    </rPh>
    <rPh sb="2" eb="4">
      <t>ショウニン</t>
    </rPh>
    <phoneticPr fontId="5"/>
  </si>
  <si>
    <t>計算用</t>
    <rPh sb="0" eb="3">
      <t>ケイサンヨウ</t>
    </rPh>
    <phoneticPr fontId="5"/>
  </si>
  <si>
    <t>反当</t>
    <rPh sb="0" eb="1">
      <t>タン</t>
    </rPh>
    <rPh sb="1" eb="2">
      <t>ア</t>
    </rPh>
    <phoneticPr fontId="5"/>
  </si>
  <si>
    <t>A</t>
    <phoneticPr fontId="5"/>
  </si>
  <si>
    <t>年月日</t>
    <rPh sb="0" eb="1">
      <t>ネン</t>
    </rPh>
    <rPh sb="1" eb="2">
      <t>ツキ</t>
    </rPh>
    <rPh sb="2" eb="3">
      <t>ヒ</t>
    </rPh>
    <phoneticPr fontId="5"/>
  </si>
  <si>
    <t>回数</t>
    <rPh sb="0" eb="2">
      <t>カイスウ</t>
    </rPh>
    <phoneticPr fontId="5"/>
  </si>
  <si>
    <t>承認額B</t>
    <rPh sb="0" eb="2">
      <t>ショウニン</t>
    </rPh>
    <rPh sb="2" eb="3">
      <t>ガク</t>
    </rPh>
    <phoneticPr fontId="5"/>
  </si>
  <si>
    <t>申請額 C</t>
    <phoneticPr fontId="5"/>
  </si>
  <si>
    <t>（△）</t>
    <phoneticPr fontId="5"/>
  </si>
  <si>
    <t>変更理由</t>
    <phoneticPr fontId="5"/>
  </si>
  <si>
    <t>確認欄</t>
    <rPh sb="0" eb="2">
      <t>カクニン</t>
    </rPh>
    <rPh sb="2" eb="3">
      <t>ラン</t>
    </rPh>
    <phoneticPr fontId="5"/>
  </si>
  <si>
    <t>さわるな</t>
    <phoneticPr fontId="5"/>
  </si>
  <si>
    <t>番号</t>
    <rPh sb="0" eb="2">
      <t>バンゴウ</t>
    </rPh>
    <phoneticPr fontId="5"/>
  </si>
  <si>
    <t>限度額</t>
    <rPh sb="0" eb="3">
      <t>ゲンドガク</t>
    </rPh>
    <phoneticPr fontId="5"/>
  </si>
  <si>
    <t>（円）</t>
    <rPh sb="1" eb="2">
      <t>エン</t>
    </rPh>
    <phoneticPr fontId="5"/>
  </si>
  <si>
    <t>番　号</t>
    <rPh sb="0" eb="1">
      <t>バン</t>
    </rPh>
    <rPh sb="2" eb="3">
      <t>ゴウ</t>
    </rPh>
    <phoneticPr fontId="5"/>
  </si>
  <si>
    <t xml:space="preserve"> </t>
    <phoneticPr fontId="5"/>
  </si>
  <si>
    <t>(％)</t>
    <phoneticPr fontId="5"/>
  </si>
  <si>
    <t>実施単価への組替</t>
    <rPh sb="0" eb="2">
      <t>ジッシ</t>
    </rPh>
    <rPh sb="2" eb="4">
      <t>タンカ</t>
    </rPh>
    <rPh sb="6" eb="8">
      <t>クミカエ</t>
    </rPh>
    <phoneticPr fontId="5"/>
  </si>
  <si>
    <t>本工事費</t>
    <rPh sb="0" eb="1">
      <t>ホン</t>
    </rPh>
    <rPh sb="1" eb="4">
      <t>コウジヒ</t>
    </rPh>
    <phoneticPr fontId="5"/>
  </si>
  <si>
    <t>入札差による減額</t>
    <rPh sb="0" eb="2">
      <t>ニュウサツ</t>
    </rPh>
    <rPh sb="2" eb="3">
      <t>サ</t>
    </rPh>
    <rPh sb="6" eb="8">
      <t>ゲンガク</t>
    </rPh>
    <phoneticPr fontId="5"/>
  </si>
  <si>
    <t>工雑率</t>
    <rPh sb="0" eb="1">
      <t>コウ</t>
    </rPh>
    <rPh sb="1" eb="2">
      <t>ザツ</t>
    </rPh>
    <rPh sb="2" eb="3">
      <t>リツ</t>
    </rPh>
    <phoneticPr fontId="5"/>
  </si>
  <si>
    <t>その他：</t>
    <rPh sb="2" eb="3">
      <t>タ</t>
    </rPh>
    <phoneticPr fontId="5"/>
  </si>
  <si>
    <t>事務雑率</t>
    <rPh sb="0" eb="2">
      <t>ジム</t>
    </rPh>
    <rPh sb="2" eb="3">
      <t>ザツ</t>
    </rPh>
    <rPh sb="3" eb="4">
      <t>リツ</t>
    </rPh>
    <phoneticPr fontId="5"/>
  </si>
  <si>
    <t>第　号</t>
    <rPh sb="0" eb="1">
      <t>ダイ</t>
    </rPh>
    <rPh sb="2" eb="3">
      <t>ゴウ</t>
    </rPh>
    <phoneticPr fontId="5"/>
  </si>
  <si>
    <t>３割増減</t>
    <rPh sb="1" eb="2">
      <t>ワリ</t>
    </rPh>
    <rPh sb="2" eb="4">
      <t>ゾウゲン</t>
    </rPh>
    <phoneticPr fontId="5"/>
  </si>
  <si>
    <t>※該当する□にチェックを付けてください。</t>
    <rPh sb="1" eb="3">
      <t>ガイトウ</t>
    </rPh>
    <rPh sb="12" eb="13">
      <t>ツ</t>
    </rPh>
    <phoneticPr fontId="5"/>
  </si>
  <si>
    <t>市町村名</t>
    <rPh sb="0" eb="3">
      <t>シチョウソン</t>
    </rPh>
    <rPh sb="3" eb="4">
      <t>メイ</t>
    </rPh>
    <phoneticPr fontId="5"/>
  </si>
  <si>
    <t>年災</t>
    <rPh sb="0" eb="1">
      <t>ネン</t>
    </rPh>
    <rPh sb="1" eb="2">
      <t>ワザワ</t>
    </rPh>
    <phoneticPr fontId="5"/>
  </si>
  <si>
    <t>区分</t>
    <rPh sb="0" eb="2">
      <t>クブン</t>
    </rPh>
    <phoneticPr fontId="5"/>
  </si>
  <si>
    <t>［変更理由］</t>
    <rPh sb="1" eb="3">
      <t>ヘンコウ</t>
    </rPh>
    <rPh sb="3" eb="5">
      <t>リユウ</t>
    </rPh>
    <phoneticPr fontId="5"/>
  </si>
  <si>
    <t>計　画　変　更　比　較　表</t>
    <rPh sb="0" eb="1">
      <t>ケイ</t>
    </rPh>
    <rPh sb="2" eb="3">
      <t>ガ</t>
    </rPh>
    <rPh sb="4" eb="5">
      <t>ヘン</t>
    </rPh>
    <rPh sb="6" eb="7">
      <t>サラ</t>
    </rPh>
    <rPh sb="8" eb="9">
      <t>ヒ</t>
    </rPh>
    <rPh sb="10" eb="11">
      <t>クラ</t>
    </rPh>
    <rPh sb="12" eb="13">
      <t>ヒョウ</t>
    </rPh>
    <phoneticPr fontId="5"/>
  </si>
  <si>
    <t>県名</t>
    <rPh sb="0" eb="2">
      <t>ケンメイ</t>
    </rPh>
    <phoneticPr fontId="5"/>
  </si>
  <si>
    <t>（年災）</t>
    <rPh sb="1" eb="2">
      <t>ネン</t>
    </rPh>
    <rPh sb="2" eb="3">
      <t>サイ</t>
    </rPh>
    <phoneticPr fontId="5"/>
  </si>
  <si>
    <t>地区名</t>
    <rPh sb="0" eb="3">
      <t>チクメイ</t>
    </rPh>
    <phoneticPr fontId="5"/>
  </si>
  <si>
    <t>事業</t>
    <rPh sb="0" eb="2">
      <t>ジギョウ</t>
    </rPh>
    <phoneticPr fontId="5"/>
  </si>
  <si>
    <t>関係</t>
    <rPh sb="0" eb="2">
      <t>カンケイ</t>
    </rPh>
    <phoneticPr fontId="5"/>
  </si>
  <si>
    <t>査定</t>
    <rPh sb="0" eb="2">
      <t>サテイ</t>
    </rPh>
    <phoneticPr fontId="5"/>
  </si>
  <si>
    <t>査定官</t>
    <rPh sb="0" eb="2">
      <t>サテイ</t>
    </rPh>
    <rPh sb="2" eb="3">
      <t>カン</t>
    </rPh>
    <phoneticPr fontId="5"/>
  </si>
  <si>
    <t>立会官</t>
    <rPh sb="0" eb="1">
      <t>タ</t>
    </rPh>
    <rPh sb="1" eb="2">
      <t>カイ</t>
    </rPh>
    <rPh sb="2" eb="3">
      <t>カン</t>
    </rPh>
    <phoneticPr fontId="5"/>
  </si>
  <si>
    <t>(復旧計画概要)</t>
    <rPh sb="1" eb="3">
      <t>フッキュウ</t>
    </rPh>
    <rPh sb="3" eb="5">
      <t>ケイカク</t>
    </rPh>
    <rPh sb="5" eb="7">
      <t>ガイヨウ</t>
    </rPh>
    <phoneticPr fontId="5"/>
  </si>
  <si>
    <t>主体名</t>
    <rPh sb="0" eb="2">
      <t>シュタイ</t>
    </rPh>
    <rPh sb="2" eb="3">
      <t>メイ</t>
    </rPh>
    <phoneticPr fontId="5"/>
  </si>
  <si>
    <t>面積</t>
    <rPh sb="0" eb="2">
      <t>メンセキ</t>
    </rPh>
    <phoneticPr fontId="5"/>
  </si>
  <si>
    <t>戸数</t>
    <rPh sb="0" eb="2">
      <t>コスウ</t>
    </rPh>
    <phoneticPr fontId="5"/>
  </si>
  <si>
    <t>年月日</t>
    <rPh sb="0" eb="3">
      <t>ネンガッピ</t>
    </rPh>
    <phoneticPr fontId="5"/>
  </si>
  <si>
    <t>奈良県</t>
    <rPh sb="0" eb="3">
      <t>ナラケン</t>
    </rPh>
    <phoneticPr fontId="5"/>
  </si>
  <si>
    <t>工種</t>
    <rPh sb="0" eb="1">
      <t>コウ</t>
    </rPh>
    <rPh sb="1" eb="2">
      <t>シュ</t>
    </rPh>
    <phoneticPr fontId="5"/>
  </si>
  <si>
    <t>前設計</t>
    <rPh sb="0" eb="1">
      <t>ゼン</t>
    </rPh>
    <rPh sb="1" eb="3">
      <t>セッケイ</t>
    </rPh>
    <phoneticPr fontId="5"/>
  </si>
  <si>
    <t>今回設計</t>
    <rPh sb="0" eb="2">
      <t>コンカイ</t>
    </rPh>
    <rPh sb="2" eb="4">
      <t>セッケイ</t>
    </rPh>
    <phoneticPr fontId="5"/>
  </si>
  <si>
    <t>増減　△</t>
    <rPh sb="0" eb="2">
      <t>ゾウゲン</t>
    </rPh>
    <phoneticPr fontId="5"/>
  </si>
  <si>
    <t>内    容</t>
    <rPh sb="0" eb="1">
      <t>ウチ</t>
    </rPh>
    <rPh sb="5" eb="6">
      <t>カタチ</t>
    </rPh>
    <phoneticPr fontId="5"/>
  </si>
  <si>
    <t>経過</t>
    <rPh sb="0" eb="2">
      <t>ケイカ</t>
    </rPh>
    <phoneticPr fontId="5"/>
  </si>
  <si>
    <t>事業量</t>
    <rPh sb="0" eb="2">
      <t>ジギョウ</t>
    </rPh>
    <rPh sb="2" eb="3">
      <t>リョウ</t>
    </rPh>
    <phoneticPr fontId="5"/>
  </si>
  <si>
    <t>千円</t>
    <rPh sb="0" eb="2">
      <t>センエン</t>
    </rPh>
    <phoneticPr fontId="5"/>
  </si>
  <si>
    <t>実施設計</t>
    <rPh sb="0" eb="2">
      <t>ジッシ</t>
    </rPh>
    <rPh sb="2" eb="4">
      <t>セッケイ</t>
    </rPh>
    <phoneticPr fontId="5"/>
  </si>
  <si>
    <t>今回</t>
    <rPh sb="0" eb="2">
      <t>コンカイ</t>
    </rPh>
    <phoneticPr fontId="5"/>
  </si>
  <si>
    <t>記　事</t>
    <rPh sb="0" eb="1">
      <t>キ</t>
    </rPh>
    <rPh sb="2" eb="3">
      <t>コト</t>
    </rPh>
    <phoneticPr fontId="5"/>
  </si>
  <si>
    <t>記入上の注意！！</t>
    <rPh sb="0" eb="2">
      <t>キニュウ</t>
    </rPh>
    <rPh sb="2" eb="3">
      <t>ジョウ</t>
    </rPh>
    <rPh sb="4" eb="6">
      <t>チュウイ</t>
    </rPh>
    <phoneticPr fontId="5"/>
  </si>
  <si>
    <t>第１号様式(第10条、第14条、第17条)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1" eb="12">
      <t>ダイ</t>
    </rPh>
    <rPh sb="14" eb="15">
      <t>ジョウ</t>
    </rPh>
    <rPh sb="16" eb="17">
      <t>ダイ</t>
    </rPh>
    <rPh sb="19" eb="20">
      <t>ジョウ</t>
    </rPh>
    <phoneticPr fontId="5"/>
  </si>
  <si>
    <t>第２号様式(第10条、第14条、第17条)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1" eb="12">
      <t>ダイ</t>
    </rPh>
    <rPh sb="14" eb="15">
      <t>ジョウ</t>
    </rPh>
    <rPh sb="16" eb="17">
      <t>ダイ</t>
    </rPh>
    <rPh sb="19" eb="20">
      <t>ジョウ</t>
    </rPh>
    <phoneticPr fontId="5"/>
  </si>
  <si>
    <t>第３号様式(第10条、第14条、第17条)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1" eb="12">
      <t>ダイ</t>
    </rPh>
    <rPh sb="14" eb="15">
      <t>ジョウ</t>
    </rPh>
    <rPh sb="16" eb="17">
      <t>ダイ</t>
    </rPh>
    <rPh sb="19" eb="20">
      <t>ジョウ</t>
    </rPh>
    <phoneticPr fontId="5"/>
  </si>
  <si>
    <t>第４号様式(第10条、第14条、第17条)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1" eb="12">
      <t>ダイ</t>
    </rPh>
    <rPh sb="14" eb="15">
      <t>ジョウ</t>
    </rPh>
    <rPh sb="16" eb="17">
      <t>ダイ</t>
    </rPh>
    <rPh sb="19" eb="20">
      <t>ジョウ</t>
    </rPh>
    <phoneticPr fontId="5"/>
  </si>
  <si>
    <t>　農地及び農業用施設災害復旧事業補助金交付要綱に基づき、申請または報告します。</t>
    <rPh sb="1" eb="3">
      <t>ノウチ</t>
    </rPh>
    <rPh sb="3" eb="4">
      <t>オヨ</t>
    </rPh>
    <rPh sb="5" eb="7">
      <t>ノウギョウ</t>
    </rPh>
    <rPh sb="7" eb="10">
      <t>ヨウシセツ</t>
    </rPh>
    <rPh sb="10" eb="12">
      <t>サイガイ</t>
    </rPh>
    <rPh sb="12" eb="14">
      <t>フッキュウ</t>
    </rPh>
    <rPh sb="14" eb="16">
      <t>ジギョウ</t>
    </rPh>
    <rPh sb="16" eb="19">
      <t>ホジョキン</t>
    </rPh>
    <rPh sb="19" eb="21">
      <t>コウフ</t>
    </rPh>
    <rPh sb="21" eb="23">
      <t>ヨウコウ</t>
    </rPh>
    <rPh sb="24" eb="25">
      <t>モト</t>
    </rPh>
    <rPh sb="28" eb="30">
      <t>シンセイ</t>
    </rPh>
    <rPh sb="33" eb="35">
      <t>ホウコク</t>
    </rPh>
    <phoneticPr fontId="5"/>
  </si>
  <si>
    <t>農業用施設</t>
    <rPh sb="0" eb="2">
      <t>ノウギョウ</t>
    </rPh>
    <rPh sb="2" eb="3">
      <t>ヨウ</t>
    </rPh>
    <rPh sb="3" eb="5">
      <t>シセツ</t>
    </rPh>
    <phoneticPr fontId="5"/>
  </si>
  <si>
    <t>変　更　理　由　書</t>
    <rPh sb="0" eb="1">
      <t>ヘン</t>
    </rPh>
    <rPh sb="2" eb="3">
      <t>サラ</t>
    </rPh>
    <rPh sb="4" eb="5">
      <t>リ</t>
    </rPh>
    <rPh sb="6" eb="7">
      <t>ヨシ</t>
    </rPh>
    <rPh sb="8" eb="9">
      <t>ショ</t>
    </rPh>
    <phoneticPr fontId="5"/>
  </si>
  <si>
    <t>　第10号様式(第16条)</t>
    <rPh sb="5" eb="7">
      <t>ヨウシキ</t>
    </rPh>
    <rPh sb="8" eb="9">
      <t>ダイ</t>
    </rPh>
    <rPh sb="11" eb="12">
      <t>ジョウ</t>
    </rPh>
    <phoneticPr fontId="13"/>
  </si>
  <si>
    <t>第8号様式（第12条、第13条、第22条）</t>
    <rPh sb="0" eb="1">
      <t>ダイ</t>
    </rPh>
    <rPh sb="2" eb="3">
      <t>ゴウ</t>
    </rPh>
    <rPh sb="3" eb="5">
      <t>ヨウシキ</t>
    </rPh>
    <rPh sb="16" eb="17">
      <t>ダイ</t>
    </rPh>
    <rPh sb="19" eb="20">
      <t>ジョウ</t>
    </rPh>
    <phoneticPr fontId="5"/>
  </si>
  <si>
    <t>　第11号様式(第16条)</t>
    <rPh sb="5" eb="7">
      <t>ヨウシキ</t>
    </rPh>
    <rPh sb="8" eb="9">
      <t>ダイ</t>
    </rPh>
    <rPh sb="11" eb="12">
      <t>ジョウ</t>
    </rPh>
    <phoneticPr fontId="13"/>
  </si>
  <si>
    <t>重要変更時のみ</t>
    <rPh sb="0" eb="2">
      <t>ジュウヨウ</t>
    </rPh>
    <rPh sb="2" eb="4">
      <t>ヘンコウ</t>
    </rPh>
    <rPh sb="4" eb="5">
      <t>ジ</t>
    </rPh>
    <phoneticPr fontId="6"/>
  </si>
  <si>
    <t>第14号様式（第22条）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phoneticPr fontId="5"/>
  </si>
  <si>
    <t>第7号様式（第12条、第13条、第22条）</t>
    <rPh sb="0" eb="1">
      <t>ダイ</t>
    </rPh>
    <rPh sb="2" eb="3">
      <t>ゴウ</t>
    </rPh>
    <rPh sb="3" eb="5">
      <t>ヨウシキ</t>
    </rPh>
    <rPh sb="16" eb="17">
      <t>ダイ</t>
    </rPh>
    <rPh sb="19" eb="20">
      <t>ジョウ</t>
    </rPh>
    <phoneticPr fontId="5"/>
  </si>
  <si>
    <t>第9号様式（第14条）</t>
    <rPh sb="0" eb="1">
      <t>ダイ</t>
    </rPh>
    <rPh sb="2" eb="3">
      <t>ゴウ</t>
    </rPh>
    <rPh sb="3" eb="5">
      <t>ヨウシキ</t>
    </rPh>
    <phoneticPr fontId="5"/>
  </si>
  <si>
    <t>　2.交付申請書を提出する際は、交付決定日と公文番号の記載はしない。</t>
    <rPh sb="3" eb="5">
      <t>コウフ</t>
    </rPh>
    <rPh sb="5" eb="8">
      <t>シンセイショ</t>
    </rPh>
    <rPh sb="9" eb="11">
      <t>テイシュツ</t>
    </rPh>
    <rPh sb="13" eb="14">
      <t>サイ</t>
    </rPh>
    <rPh sb="16" eb="18">
      <t>コウフ</t>
    </rPh>
    <rPh sb="18" eb="21">
      <t>ケッテイビ</t>
    </rPh>
    <rPh sb="22" eb="24">
      <t>コウブン</t>
    </rPh>
    <rPh sb="24" eb="26">
      <t>バンゴウ</t>
    </rPh>
    <rPh sb="27" eb="29">
      <t>キサイ</t>
    </rPh>
    <phoneticPr fontId="6"/>
  </si>
  <si>
    <t>　3.交付申請書及び工事完了届を提出する際は、補助金額の上段は空欄で、下段に補助金額を記載する。</t>
    <rPh sb="3" eb="5">
      <t>コウフ</t>
    </rPh>
    <rPh sb="5" eb="8">
      <t>シンセイショ</t>
    </rPh>
    <rPh sb="8" eb="9">
      <t>オヨ</t>
    </rPh>
    <rPh sb="10" eb="12">
      <t>コウジ</t>
    </rPh>
    <rPh sb="12" eb="15">
      <t>カンリョウトドケ</t>
    </rPh>
    <rPh sb="16" eb="18">
      <t>テイシュツ</t>
    </rPh>
    <rPh sb="20" eb="21">
      <t>サイ</t>
    </rPh>
    <rPh sb="23" eb="26">
      <t>ホジョキン</t>
    </rPh>
    <rPh sb="26" eb="27">
      <t>ガク</t>
    </rPh>
    <rPh sb="28" eb="30">
      <t>ジョウダン</t>
    </rPh>
    <rPh sb="31" eb="33">
      <t>クウラン</t>
    </rPh>
    <rPh sb="35" eb="37">
      <t>カダン</t>
    </rPh>
    <rPh sb="38" eb="41">
      <t>ホジョキン</t>
    </rPh>
    <rPh sb="41" eb="42">
      <t>ガク</t>
    </rPh>
    <rPh sb="43" eb="45">
      <t>キサイ</t>
    </rPh>
    <phoneticPr fontId="6"/>
  </si>
  <si>
    <t>　2.交付申請書提出時には、請負か直営か、契約書上の契約日、工期終わり日、施越の有無を記載し、完了届提出時にも記載したままとする。</t>
    <rPh sb="3" eb="5">
      <t>コウフ</t>
    </rPh>
    <rPh sb="5" eb="8">
      <t>シンセイショ</t>
    </rPh>
    <rPh sb="8" eb="10">
      <t>テイシュツ</t>
    </rPh>
    <rPh sb="10" eb="11">
      <t>ジ</t>
    </rPh>
    <rPh sb="14" eb="16">
      <t>ウケオイ</t>
    </rPh>
    <rPh sb="17" eb="19">
      <t>チョクエイ</t>
    </rPh>
    <rPh sb="21" eb="23">
      <t>ケイヤク</t>
    </rPh>
    <rPh sb="23" eb="24">
      <t>ショ</t>
    </rPh>
    <rPh sb="24" eb="25">
      <t>ジョウ</t>
    </rPh>
    <rPh sb="26" eb="29">
      <t>ケイヤクビ</t>
    </rPh>
    <rPh sb="30" eb="32">
      <t>コウキ</t>
    </rPh>
    <rPh sb="32" eb="33">
      <t>オ</t>
    </rPh>
    <rPh sb="35" eb="36">
      <t>ビ</t>
    </rPh>
    <rPh sb="37" eb="39">
      <t>セコシ</t>
    </rPh>
    <rPh sb="40" eb="42">
      <t>ウム</t>
    </rPh>
    <rPh sb="43" eb="45">
      <t>キサイ</t>
    </rPh>
    <rPh sb="47" eb="50">
      <t>カンリョウトドケ</t>
    </rPh>
    <rPh sb="50" eb="52">
      <t>テイシュツ</t>
    </rPh>
    <rPh sb="52" eb="53">
      <t>ジ</t>
    </rPh>
    <rPh sb="55" eb="57">
      <t>キサイ</t>
    </rPh>
    <phoneticPr fontId="6"/>
  </si>
  <si>
    <t>　3.金額や契約工期に変更がある場合は、上段()書きで変更前を、下段に変更後を記載する。</t>
    <rPh sb="16" eb="18">
      <t>バアイ</t>
    </rPh>
    <rPh sb="24" eb="25">
      <t>ガ</t>
    </rPh>
    <rPh sb="27" eb="30">
      <t>ヘンコウマエ</t>
    </rPh>
    <rPh sb="35" eb="38">
      <t>ヘンコウゴ</t>
    </rPh>
    <phoneticPr fontId="6"/>
  </si>
  <si>
    <t>　4.完了届提出時には、施工業者から届けられた完了日、検査員の職・氏名、検査年月日を記載する。</t>
    <rPh sb="3" eb="6">
      <t>カンリョウトドケ</t>
    </rPh>
    <rPh sb="6" eb="8">
      <t>テイシュツ</t>
    </rPh>
    <rPh sb="8" eb="9">
      <t>ジ</t>
    </rPh>
    <rPh sb="12" eb="14">
      <t>セコウ</t>
    </rPh>
    <rPh sb="14" eb="16">
      <t>ギョウシャ</t>
    </rPh>
    <rPh sb="18" eb="19">
      <t>トド</t>
    </rPh>
    <rPh sb="23" eb="26">
      <t>カンリョウビ</t>
    </rPh>
    <rPh sb="27" eb="30">
      <t>ケンサイン</t>
    </rPh>
    <rPh sb="31" eb="32">
      <t>ショク</t>
    </rPh>
    <rPh sb="33" eb="35">
      <t>シメイ</t>
    </rPh>
    <rPh sb="36" eb="38">
      <t>ケンサ</t>
    </rPh>
    <rPh sb="38" eb="41">
      <t>ネンガッピ</t>
    </rPh>
    <rPh sb="42" eb="44">
      <t>キサイ</t>
    </rPh>
    <phoneticPr fontId="6"/>
  </si>
  <si>
    <t>※1.該当する□にチェックを付けてください。</t>
    <rPh sb="3" eb="5">
      <t>ガイトウ</t>
    </rPh>
    <rPh sb="14" eb="15">
      <t>ツ</t>
    </rPh>
    <phoneticPr fontId="6"/>
  </si>
  <si>
    <t>※1.該当する□にチェックを付けてください。</t>
    <phoneticPr fontId="6"/>
  </si>
  <si>
    <t>※該当する□にチェックを付けてください。</t>
    <phoneticPr fontId="6"/>
  </si>
  <si>
    <t>※　該当する□にチェックを付けてください。</t>
    <phoneticPr fontId="6"/>
  </si>
  <si>
    <t>※　該当する□にチェックを付けてください。</t>
    <rPh sb="2" eb="4">
      <t>ガイトウ</t>
    </rPh>
    <rPh sb="13" eb="14">
      <t>ツ</t>
    </rPh>
    <phoneticPr fontId="6"/>
  </si>
  <si>
    <t>　2.変更がある場合、上段()書きで変更前、下段には変更後を記入してください。</t>
    <rPh sb="3" eb="5">
      <t>ヘンコウ</t>
    </rPh>
    <rPh sb="8" eb="10">
      <t>バアイ</t>
    </rPh>
    <rPh sb="11" eb="13">
      <t>ジョウダン</t>
    </rPh>
    <rPh sb="15" eb="16">
      <t>ガ</t>
    </rPh>
    <rPh sb="18" eb="21">
      <t>ヘンコウマエ</t>
    </rPh>
    <rPh sb="22" eb="24">
      <t>カダン</t>
    </rPh>
    <rPh sb="26" eb="29">
      <t>ヘンコウゴ</t>
    </rPh>
    <rPh sb="30" eb="32">
      <t>キニュウ</t>
    </rPh>
    <phoneticPr fontId="13"/>
  </si>
  <si>
    <t>農　地</t>
    <rPh sb="0" eb="1">
      <t>ノウ</t>
    </rPh>
    <rPh sb="2" eb="3">
      <t>チ</t>
    </rPh>
    <phoneticPr fontId="5"/>
  </si>
  <si>
    <t>第5号様式（第10条、第17条）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phoneticPr fontId="13"/>
  </si>
  <si>
    <t>第6号様式(第10条、第17条)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1" eb="12">
      <t>ダイ</t>
    </rPh>
    <rPh sb="14" eb="15">
      <t>ジョウ</t>
    </rPh>
    <phoneticPr fontId="6"/>
  </si>
  <si>
    <t>成　績　箇　所　別　調　書</t>
    <rPh sb="0" eb="1">
      <t>シゲル</t>
    </rPh>
    <rPh sb="2" eb="3">
      <t>イサオ</t>
    </rPh>
    <rPh sb="4" eb="5">
      <t>カ</t>
    </rPh>
    <rPh sb="6" eb="7">
      <t>ショ</t>
    </rPh>
    <rPh sb="8" eb="9">
      <t>ベツ</t>
    </rPh>
    <rPh sb="10" eb="11">
      <t>チョウ</t>
    </rPh>
    <rPh sb="12" eb="13">
      <t>ショ</t>
    </rPh>
    <phoneticPr fontId="6"/>
  </si>
  <si>
    <t>　4.変更承認申請書を提出する際は、補助金額の上段()書きに変更前、下段に変更後を記載する。</t>
    <rPh sb="3" eb="5">
      <t>ヘンコウ</t>
    </rPh>
    <rPh sb="5" eb="7">
      <t>ショウニン</t>
    </rPh>
    <rPh sb="7" eb="10">
      <t>シンセイショ</t>
    </rPh>
    <rPh sb="18" eb="21">
      <t>ホジョキン</t>
    </rPh>
    <rPh sb="21" eb="22">
      <t>ガク</t>
    </rPh>
    <rPh sb="23" eb="25">
      <t>ジョウダン</t>
    </rPh>
    <rPh sb="27" eb="28">
      <t>ガ</t>
    </rPh>
    <rPh sb="30" eb="32">
      <t>ヘンコウ</t>
    </rPh>
    <rPh sb="32" eb="33">
      <t>マエ</t>
    </rPh>
    <rPh sb="34" eb="36">
      <t>カダン</t>
    </rPh>
    <rPh sb="37" eb="39">
      <t>ヘンコウ</t>
    </rPh>
    <rPh sb="39" eb="40">
      <t>ゴ</t>
    </rPh>
    <rPh sb="41" eb="43">
      <t>キサイ</t>
    </rPh>
    <phoneticPr fontId="6"/>
  </si>
  <si>
    <t>査定設計委託費等</t>
    <rPh sb="0" eb="8">
      <t>サテイセッケイイタクヒトウ</t>
    </rPh>
    <phoneticPr fontId="13"/>
  </si>
  <si>
    <t>出来高率</t>
    <rPh sb="0" eb="3">
      <t>デキダカ</t>
    </rPh>
    <rPh sb="3" eb="4">
      <t>リツ</t>
    </rPh>
    <phoneticPr fontId="6"/>
  </si>
  <si>
    <t>D=E/A</t>
    <phoneticPr fontId="6"/>
  </si>
  <si>
    <t>F</t>
    <phoneticPr fontId="13"/>
  </si>
  <si>
    <t>G=B×F</t>
    <phoneticPr fontId="13"/>
  </si>
  <si>
    <t>H</t>
    <phoneticPr fontId="13"/>
  </si>
  <si>
    <t>I≦G-H</t>
    <phoneticPr fontId="13"/>
  </si>
  <si>
    <t>J=C-H-G</t>
    <phoneticPr fontId="13"/>
  </si>
  <si>
    <t>　※1.交付申請時から箇所ごとの事業費が変更している場合は、該当箇所と小計、合計欄に行を挿入し、A,B,C列において上段()書きで変更前を、下段に変更後を記入する。</t>
    <rPh sb="4" eb="6">
      <t>コウフ</t>
    </rPh>
    <rPh sb="6" eb="8">
      <t>シンセイ</t>
    </rPh>
    <rPh sb="8" eb="9">
      <t>ジ</t>
    </rPh>
    <rPh sb="11" eb="13">
      <t>カショ</t>
    </rPh>
    <rPh sb="16" eb="19">
      <t>ジギョウヒ</t>
    </rPh>
    <rPh sb="20" eb="22">
      <t>ヘンコウ</t>
    </rPh>
    <rPh sb="26" eb="28">
      <t>バアイ</t>
    </rPh>
    <rPh sb="30" eb="32">
      <t>ガイトウ</t>
    </rPh>
    <rPh sb="32" eb="34">
      <t>カショ</t>
    </rPh>
    <rPh sb="35" eb="37">
      <t>ショウケイ</t>
    </rPh>
    <rPh sb="38" eb="40">
      <t>ゴウケイ</t>
    </rPh>
    <rPh sb="40" eb="41">
      <t>ラン</t>
    </rPh>
    <rPh sb="42" eb="43">
      <t>ギョウ</t>
    </rPh>
    <rPh sb="44" eb="46">
      <t>ソウニュウ</t>
    </rPh>
    <rPh sb="53" eb="54">
      <t>レツ</t>
    </rPh>
    <rPh sb="58" eb="60">
      <t>ジョウダン</t>
    </rPh>
    <rPh sb="62" eb="63">
      <t>ガ</t>
    </rPh>
    <rPh sb="65" eb="68">
      <t>ヘンコウマエ</t>
    </rPh>
    <rPh sb="70" eb="72">
      <t>カダン</t>
    </rPh>
    <rPh sb="73" eb="76">
      <t>ヘンコウゴ</t>
    </rPh>
    <rPh sb="77" eb="79">
      <t>キニュウ</t>
    </rPh>
    <phoneticPr fontId="13"/>
  </si>
  <si>
    <t>市町村番号</t>
    <rPh sb="0" eb="3">
      <t>シチョウソン</t>
    </rPh>
    <rPh sb="3" eb="5">
      <t>バンゴウ</t>
    </rPh>
    <phoneticPr fontId="13"/>
  </si>
  <si>
    <t>番号</t>
    <rPh sb="0" eb="2">
      <t>バンゴウ</t>
    </rPh>
    <phoneticPr fontId="13"/>
  </si>
  <si>
    <t>市町村名</t>
    <rPh sb="0" eb="4">
      <t>シチョウソンメイ</t>
    </rPh>
    <phoneticPr fontId="13"/>
  </si>
  <si>
    <t>292010</t>
  </si>
  <si>
    <t>201</t>
  </si>
  <si>
    <t>奈良市</t>
  </si>
  <si>
    <t>292036</t>
  </si>
  <si>
    <t>203</t>
  </si>
  <si>
    <t>292044</t>
  </si>
  <si>
    <t>204</t>
  </si>
  <si>
    <t>天理市</t>
  </si>
  <si>
    <t>292095</t>
  </si>
  <si>
    <t>209</t>
  </si>
  <si>
    <t>生駒市</t>
  </si>
  <si>
    <t>293423</t>
  </si>
  <si>
    <t>342</t>
  </si>
  <si>
    <t>平群町</t>
  </si>
  <si>
    <t>293431</t>
  </si>
  <si>
    <t>343</t>
  </si>
  <si>
    <t>三郷町</t>
  </si>
  <si>
    <t>293440</t>
  </si>
  <si>
    <t>344</t>
  </si>
  <si>
    <t>斑鳩町</t>
  </si>
  <si>
    <t>293458</t>
  </si>
  <si>
    <t>345</t>
  </si>
  <si>
    <t>安堵町</t>
  </si>
  <si>
    <t>292028</t>
  </si>
  <si>
    <t>202</t>
  </si>
  <si>
    <t>大和高田市</t>
  </si>
  <si>
    <t>292052</t>
  </si>
  <si>
    <t>205</t>
  </si>
  <si>
    <t>橿原市</t>
  </si>
  <si>
    <t>292061</t>
  </si>
  <si>
    <t>206</t>
  </si>
  <si>
    <t>桜井市</t>
  </si>
  <si>
    <t>292087</t>
  </si>
  <si>
    <t>208</t>
  </si>
  <si>
    <t>御所市</t>
  </si>
  <si>
    <t>292109</t>
  </si>
  <si>
    <t>210</t>
  </si>
  <si>
    <t>香芝市</t>
  </si>
  <si>
    <t>292117</t>
  </si>
  <si>
    <t>211</t>
  </si>
  <si>
    <t>葛城市</t>
  </si>
  <si>
    <t>293610</t>
  </si>
  <si>
    <t>361</t>
  </si>
  <si>
    <t>川西町</t>
  </si>
  <si>
    <t>293628</t>
  </si>
  <si>
    <t>362</t>
  </si>
  <si>
    <t>三宅町</t>
  </si>
  <si>
    <t>293636</t>
  </si>
  <si>
    <t>363</t>
  </si>
  <si>
    <t>田原本町</t>
  </si>
  <si>
    <t>294012</t>
  </si>
  <si>
    <t>401</t>
  </si>
  <si>
    <t>高取町</t>
  </si>
  <si>
    <t>294021</t>
  </si>
  <si>
    <t>402</t>
  </si>
  <si>
    <t>明日香村</t>
  </si>
  <si>
    <t>294241</t>
  </si>
  <si>
    <t>424</t>
  </si>
  <si>
    <t>上牧町</t>
  </si>
  <si>
    <t>294250</t>
  </si>
  <si>
    <t>425</t>
  </si>
  <si>
    <t>王寺町</t>
  </si>
  <si>
    <t>294268</t>
  </si>
  <si>
    <t>426</t>
  </si>
  <si>
    <t>広陵町</t>
  </si>
  <si>
    <t>294276</t>
  </si>
  <si>
    <t>427</t>
  </si>
  <si>
    <t>河合町</t>
  </si>
  <si>
    <t>292125</t>
  </si>
  <si>
    <t>212</t>
  </si>
  <si>
    <t>宇陀市</t>
  </si>
  <si>
    <t>293229</t>
  </si>
  <si>
    <t>322</t>
  </si>
  <si>
    <t>山添村</t>
  </si>
  <si>
    <t>293857</t>
  </si>
  <si>
    <t>385</t>
  </si>
  <si>
    <t>曽爾村</t>
  </si>
  <si>
    <t>293865</t>
  </si>
  <si>
    <t>386</t>
  </si>
  <si>
    <t>御杖村</t>
  </si>
  <si>
    <t>294535</t>
  </si>
  <si>
    <t>453</t>
  </si>
  <si>
    <t>東吉野村</t>
  </si>
  <si>
    <t>292079</t>
  </si>
  <si>
    <t>207</t>
  </si>
  <si>
    <t>五條市</t>
  </si>
  <si>
    <t>294411</t>
  </si>
  <si>
    <t>441</t>
  </si>
  <si>
    <t>吉野町</t>
  </si>
  <si>
    <t>294420</t>
  </si>
  <si>
    <t>442</t>
  </si>
  <si>
    <t>大淀町</t>
  </si>
  <si>
    <t>294438</t>
  </si>
  <si>
    <t>443</t>
  </si>
  <si>
    <t>下市町</t>
  </si>
  <si>
    <t>294446</t>
  </si>
  <si>
    <t>444</t>
  </si>
  <si>
    <t>黒滝村</t>
  </si>
  <si>
    <t>294462</t>
  </si>
  <si>
    <t>446</t>
  </si>
  <si>
    <t>天川村</t>
  </si>
  <si>
    <t>294471</t>
  </si>
  <si>
    <t>447</t>
  </si>
  <si>
    <t>野迫川村</t>
  </si>
  <si>
    <t>294497</t>
  </si>
  <si>
    <t>449</t>
  </si>
  <si>
    <t>十津川村</t>
  </si>
  <si>
    <t>294501</t>
  </si>
  <si>
    <t>450</t>
  </si>
  <si>
    <t>下北山村</t>
  </si>
  <si>
    <t>294519</t>
  </si>
  <si>
    <t>451</t>
  </si>
  <si>
    <t>上北山村</t>
  </si>
  <si>
    <t>294527</t>
  </si>
  <si>
    <t>452</t>
  </si>
  <si>
    <t>川上村</t>
  </si>
  <si>
    <t>順番</t>
    <rPh sb="0" eb="2">
      <t>ジュンバン</t>
    </rPh>
    <phoneticPr fontId="6"/>
  </si>
  <si>
    <t>災害発生年</t>
    <rPh sb="0" eb="2">
      <t>サイガイ</t>
    </rPh>
    <rPh sb="2" eb="4">
      <t>ハッセイ</t>
    </rPh>
    <rPh sb="4" eb="5">
      <t>ネン</t>
    </rPh>
    <phoneticPr fontId="6"/>
  </si>
  <si>
    <t>令和</t>
    <rPh sb="0" eb="2">
      <t>レイワ</t>
    </rPh>
    <phoneticPr fontId="6"/>
  </si>
  <si>
    <t>市町村名</t>
    <rPh sb="0" eb="4">
      <t>シチョウソンメイ</t>
    </rPh>
    <phoneticPr fontId="6"/>
  </si>
  <si>
    <t>市町村長</t>
    <rPh sb="0" eb="4">
      <t>シチョウソンチョウ</t>
    </rPh>
    <phoneticPr fontId="6"/>
  </si>
  <si>
    <t>　査定設計</t>
    <phoneticPr fontId="13"/>
  </si>
  <si>
    <t>　委託費等</t>
    <rPh sb="1" eb="4">
      <t>イタクヒ</t>
    </rPh>
    <rPh sb="4" eb="5">
      <t>トウ</t>
    </rPh>
    <phoneticPr fontId="13"/>
  </si>
  <si>
    <t>事業内容</t>
    <rPh sb="0" eb="2">
      <t>ジギョウ</t>
    </rPh>
    <rPh sb="2" eb="4">
      <t>ナイヨウ</t>
    </rPh>
    <phoneticPr fontId="13"/>
  </si>
  <si>
    <t>工種・</t>
    <phoneticPr fontId="13"/>
  </si>
  <si>
    <t>地区番号</t>
    <rPh sb="0" eb="4">
      <t>チクバンゴウ</t>
    </rPh>
    <phoneticPr fontId="6"/>
  </si>
  <si>
    <t>　※補助金額の上段()書きに出来高額、下段に交付された補助金額を記載する。</t>
    <rPh sb="2" eb="5">
      <t>ホジョキン</t>
    </rPh>
    <rPh sb="5" eb="6">
      <t>ガク</t>
    </rPh>
    <rPh sb="7" eb="9">
      <t>ジョウダン</t>
    </rPh>
    <rPh sb="11" eb="12">
      <t>ガ</t>
    </rPh>
    <rPh sb="14" eb="18">
      <t>デキダカガク</t>
    </rPh>
    <rPh sb="19" eb="21">
      <t>カダン</t>
    </rPh>
    <rPh sb="22" eb="24">
      <t>コウフ</t>
    </rPh>
    <rPh sb="27" eb="30">
      <t>ホジョキン</t>
    </rPh>
    <rPh sb="30" eb="31">
      <t>ガク</t>
    </rPh>
    <rPh sb="32" eb="34">
      <t>キサイ</t>
    </rPh>
    <phoneticPr fontId="6"/>
  </si>
  <si>
    <t>円</t>
    <rPh sb="0" eb="1">
      <t>エン</t>
    </rPh>
    <phoneticPr fontId="13"/>
  </si>
  <si>
    <t xml:space="preserve"> 支払い限度額</t>
    <rPh sb="1" eb="3">
      <t>シハライ</t>
    </rPh>
    <rPh sb="4" eb="6">
      <t>ゲンド</t>
    </rPh>
    <rPh sb="6" eb="7">
      <t>ガク</t>
    </rPh>
    <phoneticPr fontId="13"/>
  </si>
  <si>
    <t>(千円単位以下切捨）</t>
    <phoneticPr fontId="13"/>
  </si>
  <si>
    <t>請負金相当額×0.9=</t>
    <rPh sb="0" eb="2">
      <t>ウケオイ</t>
    </rPh>
    <rPh sb="2" eb="3">
      <t>キン</t>
    </rPh>
    <rPh sb="3" eb="5">
      <t>ソウトウ</t>
    </rPh>
    <rPh sb="5" eb="6">
      <t>ガク</t>
    </rPh>
    <phoneticPr fontId="13"/>
  </si>
  <si>
    <t xml:space="preserve"> 九分該当額</t>
    <rPh sb="1" eb="3">
      <t>クブ</t>
    </rPh>
    <rPh sb="3" eb="5">
      <t>ガイトウ</t>
    </rPh>
    <rPh sb="5" eb="6">
      <t>ガク</t>
    </rPh>
    <phoneticPr fontId="13"/>
  </si>
  <si>
    <t>出来高設計額×請負率=</t>
    <rPh sb="0" eb="3">
      <t>デキダカ</t>
    </rPh>
    <rPh sb="3" eb="5">
      <t>セッケイ</t>
    </rPh>
    <rPh sb="5" eb="6">
      <t>ガク</t>
    </rPh>
    <rPh sb="7" eb="9">
      <t>ウケオイ</t>
    </rPh>
    <rPh sb="9" eb="10">
      <t>リツ</t>
    </rPh>
    <phoneticPr fontId="13"/>
  </si>
  <si>
    <t xml:space="preserve"> 請負金相当額</t>
    <rPh sb="1" eb="3">
      <t>ウケオイ</t>
    </rPh>
    <rPh sb="3" eb="4">
      <t>キン</t>
    </rPh>
    <rPh sb="4" eb="6">
      <t>ソウトウ</t>
    </rPh>
    <rPh sb="6" eb="7">
      <t>ガク</t>
    </rPh>
    <phoneticPr fontId="13"/>
  </si>
  <si>
    <t>設計額-出来高設計額=</t>
    <rPh sb="0" eb="2">
      <t>セッケイ</t>
    </rPh>
    <rPh sb="2" eb="3">
      <t>ガク</t>
    </rPh>
    <rPh sb="4" eb="7">
      <t>デキダカ</t>
    </rPh>
    <rPh sb="7" eb="9">
      <t>セッケイ</t>
    </rPh>
    <rPh sb="9" eb="10">
      <t>ガク</t>
    </rPh>
    <phoneticPr fontId="13"/>
  </si>
  <si>
    <t xml:space="preserve"> 未成額</t>
    <rPh sb="1" eb="3">
      <t>ミセイ</t>
    </rPh>
    <rPh sb="3" eb="4">
      <t>ガク</t>
    </rPh>
    <phoneticPr fontId="13"/>
  </si>
  <si>
    <t>　今回支払(見込)額</t>
    <rPh sb="1" eb="3">
      <t>コンカイ</t>
    </rPh>
    <rPh sb="3" eb="5">
      <t>シハライ</t>
    </rPh>
    <rPh sb="6" eb="8">
      <t>ミコミ</t>
    </rPh>
    <rPh sb="9" eb="10">
      <t>ガク</t>
    </rPh>
    <phoneticPr fontId="13"/>
  </si>
  <si>
    <t xml:space="preserve"> 第2回部分払</t>
    <rPh sb="1" eb="2">
      <t>ダイ</t>
    </rPh>
    <rPh sb="3" eb="4">
      <t>カイ</t>
    </rPh>
    <rPh sb="4" eb="6">
      <t>ブブン</t>
    </rPh>
    <rPh sb="6" eb="7">
      <t>バラ</t>
    </rPh>
    <phoneticPr fontId="13"/>
  </si>
  <si>
    <t xml:space="preserve"> 第1回部分払</t>
    <rPh sb="1" eb="2">
      <t>ダイ</t>
    </rPh>
    <rPh sb="3" eb="4">
      <t>カイ</t>
    </rPh>
    <rPh sb="4" eb="6">
      <t>ブブン</t>
    </rPh>
    <rPh sb="6" eb="7">
      <t>バラ</t>
    </rPh>
    <phoneticPr fontId="13"/>
  </si>
  <si>
    <t xml:space="preserve"> 前払金</t>
    <rPh sb="1" eb="3">
      <t>マエバラ</t>
    </rPh>
    <rPh sb="3" eb="4">
      <t>キン</t>
    </rPh>
    <phoneticPr fontId="13"/>
  </si>
  <si>
    <t>　既支出済額</t>
    <rPh sb="1" eb="2">
      <t>キ</t>
    </rPh>
    <rPh sb="2" eb="4">
      <t>シシュツ</t>
    </rPh>
    <rPh sb="4" eb="5">
      <t>スミ</t>
    </rPh>
    <rPh sb="5" eb="6">
      <t>ガク</t>
    </rPh>
    <phoneticPr fontId="13"/>
  </si>
  <si>
    <t>　契約月日及び工期</t>
    <rPh sb="1" eb="3">
      <t>ケイヤク</t>
    </rPh>
    <rPh sb="3" eb="5">
      <t>ガッピ</t>
    </rPh>
    <rPh sb="5" eb="6">
      <t>オヨ</t>
    </rPh>
    <rPh sb="7" eb="9">
      <t>コウキ</t>
    </rPh>
    <phoneticPr fontId="13"/>
  </si>
  <si>
    <t xml:space="preserve"> 第2回目変更契約</t>
    <rPh sb="1" eb="2">
      <t>ダイ</t>
    </rPh>
    <rPh sb="3" eb="5">
      <t>カイメ</t>
    </rPh>
    <rPh sb="5" eb="7">
      <t>ヘンコウ</t>
    </rPh>
    <rPh sb="7" eb="9">
      <t>ケイヤク</t>
    </rPh>
    <phoneticPr fontId="13"/>
  </si>
  <si>
    <t xml:space="preserve"> 第1回目変更契約</t>
    <rPh sb="1" eb="2">
      <t>ダイ</t>
    </rPh>
    <rPh sb="3" eb="5">
      <t>カイメ</t>
    </rPh>
    <rPh sb="5" eb="7">
      <t>ヘンコウ</t>
    </rPh>
    <rPh sb="7" eb="9">
      <t>ケイヤク</t>
    </rPh>
    <phoneticPr fontId="13"/>
  </si>
  <si>
    <t xml:space="preserve"> 当初契約</t>
    <rPh sb="1" eb="3">
      <t>トウショ</t>
    </rPh>
    <rPh sb="3" eb="5">
      <t>ケイヤク</t>
    </rPh>
    <phoneticPr fontId="13"/>
  </si>
  <si>
    <t>　契約金額</t>
    <rPh sb="1" eb="3">
      <t>ケイヤク</t>
    </rPh>
    <rPh sb="3" eb="5">
      <t>キンガク</t>
    </rPh>
    <phoneticPr fontId="13"/>
  </si>
  <si>
    <t>出</t>
    <rPh sb="0" eb="1">
      <t>デ</t>
    </rPh>
    <phoneticPr fontId="13"/>
  </si>
  <si>
    <t>来</t>
  </si>
  <si>
    <t>算</t>
  </si>
  <si>
    <t>高</t>
  </si>
  <si>
    <t>　受注者　氏名</t>
    <rPh sb="1" eb="4">
      <t>ジュチュウシャ</t>
    </rPh>
    <rPh sb="5" eb="7">
      <t>シメイ</t>
    </rPh>
    <phoneticPr fontId="13"/>
  </si>
  <si>
    <t xml:space="preserve"> 着工年月日</t>
    <rPh sb="1" eb="3">
      <t>チャッコウ</t>
    </rPh>
    <rPh sb="4" eb="6">
      <t>ツキヒ</t>
    </rPh>
    <phoneticPr fontId="13"/>
  </si>
  <si>
    <t xml:space="preserve"> 契約年月日</t>
    <rPh sb="1" eb="3">
      <t>ケイヤク</t>
    </rPh>
    <rPh sb="4" eb="6">
      <t>ガッピ</t>
    </rPh>
    <phoneticPr fontId="13"/>
  </si>
  <si>
    <t>入札額/設計価格=</t>
    <rPh sb="0" eb="2">
      <t>ニュウサツ</t>
    </rPh>
    <rPh sb="2" eb="3">
      <t>ガク</t>
    </rPh>
    <rPh sb="4" eb="6">
      <t>セッケイ</t>
    </rPh>
    <rPh sb="6" eb="8">
      <t>カカク</t>
    </rPh>
    <phoneticPr fontId="13"/>
  </si>
  <si>
    <t>(注　小数点以下6位切り捨て）</t>
    <phoneticPr fontId="13"/>
  </si>
  <si>
    <t>　地区番号</t>
    <rPh sb="1" eb="3">
      <t>チク</t>
    </rPh>
    <rPh sb="3" eb="5">
      <t>バンゴウ</t>
    </rPh>
    <phoneticPr fontId="13"/>
  </si>
  <si>
    <t>　箇所番号</t>
    <rPh sb="1" eb="3">
      <t>カショ</t>
    </rPh>
    <rPh sb="3" eb="5">
      <t>バンゴウ</t>
    </rPh>
    <phoneticPr fontId="13"/>
  </si>
  <si>
    <t xml:space="preserve"> 竣工予定年月日</t>
    <rPh sb="1" eb="3">
      <t>シュンコウ</t>
    </rPh>
    <rPh sb="3" eb="5">
      <t>ヨテイ</t>
    </rPh>
    <rPh sb="5" eb="8">
      <t>ネンガッピ</t>
    </rPh>
    <rPh sb="6" eb="8">
      <t>ガッピ</t>
    </rPh>
    <phoneticPr fontId="13"/>
  </si>
  <si>
    <t>市長　○○　○○</t>
    <phoneticPr fontId="6"/>
  </si>
  <si>
    <t>第16号様式（第23条）</t>
    <rPh sb="0" eb="1">
      <t>だい</t>
    </rPh>
    <rPh sb="3" eb="4">
      <t>ごう</t>
    </rPh>
    <rPh sb="4" eb="6">
      <t>ようしき</t>
    </rPh>
    <rPh sb="7" eb="8">
      <t>だい</t>
    </rPh>
    <rPh sb="10" eb="11">
      <t>じょう</t>
    </rPh>
    <phoneticPr fontId="30" type="Hiragana"/>
  </si>
  <si>
    <t>第15号様式（第22条）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phoneticPr fontId="5"/>
  </si>
  <si>
    <t>第13号様式（第16条、第19条）</t>
    <rPh sb="0" eb="1">
      <t>ダイ</t>
    </rPh>
    <rPh sb="3" eb="4">
      <t>ゴウ</t>
    </rPh>
    <rPh sb="4" eb="6">
      <t>ヨウシキ</t>
    </rPh>
    <rPh sb="10" eb="11">
      <t>ジョウ</t>
    </rPh>
    <rPh sb="12" eb="13">
      <t>ダイ</t>
    </rPh>
    <rPh sb="15" eb="16">
      <t>ジョウ</t>
    </rPh>
    <phoneticPr fontId="5"/>
  </si>
  <si>
    <t>　第12号様式(第16条)</t>
    <rPh sb="5" eb="7">
      <t>ヨウシキ</t>
    </rPh>
    <rPh sb="8" eb="9">
      <t>ダイ</t>
    </rPh>
    <rPh sb="11" eb="12">
      <t>ジョウ</t>
    </rPh>
    <phoneticPr fontId="13"/>
  </si>
  <si>
    <t>（税込）</t>
    <phoneticPr fontId="13"/>
  </si>
  <si>
    <t>(税込)</t>
    <phoneticPr fontId="13"/>
  </si>
  <si>
    <t>補助金に関する申請または届出書</t>
    <rPh sb="0" eb="3">
      <t>ホジョキン</t>
    </rPh>
    <phoneticPr fontId="5"/>
  </si>
  <si>
    <t>地区番号</t>
    <rPh sb="0" eb="2">
      <t>チク</t>
    </rPh>
    <rPh sb="2" eb="4">
      <t>バンゴウ</t>
    </rPh>
    <phoneticPr fontId="26"/>
  </si>
  <si>
    <t>事業執行に関する申請及び届出書</t>
    <rPh sb="0" eb="2">
      <t>ジギョウ</t>
    </rPh>
    <rPh sb="2" eb="4">
      <t>シッコウ</t>
    </rPh>
    <phoneticPr fontId="5"/>
  </si>
  <si>
    <t>工事請負出来高計算書</t>
    <rPh sb="0" eb="2">
      <t>コウジ</t>
    </rPh>
    <rPh sb="2" eb="4">
      <t>ウケオイ</t>
    </rPh>
    <rPh sb="4" eb="7">
      <t>デキダカ</t>
    </rPh>
    <rPh sb="7" eb="10">
      <t>ケイサンショ</t>
    </rPh>
    <phoneticPr fontId="6"/>
  </si>
  <si>
    <t>その他(※前払金以外で執行する場合、支払根拠となる資料)</t>
    <rPh sb="2" eb="3">
      <t>タ</t>
    </rPh>
    <rPh sb="18" eb="20">
      <t>シハラ</t>
    </rPh>
    <rPh sb="20" eb="22">
      <t>コンキョ</t>
    </rPh>
    <rPh sb="25" eb="27">
      <t>シリョウ</t>
    </rPh>
    <phoneticPr fontId="26"/>
  </si>
  <si>
    <t>　契　約　名</t>
    <rPh sb="1" eb="2">
      <t>チギリ</t>
    </rPh>
    <rPh sb="3" eb="4">
      <t>ヤク</t>
    </rPh>
    <rPh sb="5" eb="6">
      <t>メイ</t>
    </rPh>
    <phoneticPr fontId="13"/>
  </si>
  <si>
    <t>　所　在　地</t>
    <rPh sb="1" eb="2">
      <t>ショ</t>
    </rPh>
    <rPh sb="3" eb="4">
      <t>ザイ</t>
    </rPh>
    <rPh sb="5" eb="6">
      <t>チ</t>
    </rPh>
    <phoneticPr fontId="13"/>
  </si>
  <si>
    <t xml:space="preserve"> 設計額　A</t>
    <rPh sb="1" eb="3">
      <t>セッケイ</t>
    </rPh>
    <rPh sb="3" eb="4">
      <t>ガク</t>
    </rPh>
    <phoneticPr fontId="13"/>
  </si>
  <si>
    <t xml:space="preserve"> 請負率　B</t>
    <rPh sb="1" eb="3">
      <t>ウケオイ</t>
    </rPh>
    <rPh sb="3" eb="4">
      <t>リツ</t>
    </rPh>
    <phoneticPr fontId="13"/>
  </si>
  <si>
    <t xml:space="preserve"> 出来高設計額　C</t>
    <rPh sb="1" eb="4">
      <t>デキダカ</t>
    </rPh>
    <rPh sb="4" eb="6">
      <t>セッケイ</t>
    </rPh>
    <rPh sb="6" eb="7">
      <t>ガク</t>
    </rPh>
    <phoneticPr fontId="13"/>
  </si>
  <si>
    <t>　E=B×D</t>
    <phoneticPr fontId="13"/>
  </si>
  <si>
    <t>　D=A-C</t>
    <phoneticPr fontId="13"/>
  </si>
  <si>
    <t>　F=E×0.9</t>
    <phoneticPr fontId="13"/>
  </si>
  <si>
    <t>遂行状況報告書</t>
    <rPh sb="0" eb="2">
      <t>すいこう</t>
    </rPh>
    <rPh sb="2" eb="4">
      <t>じょうきょう</t>
    </rPh>
    <rPh sb="4" eb="7">
      <t>ほうこくしょ</t>
    </rPh>
    <phoneticPr fontId="30" type="Hiragana"/>
  </si>
  <si>
    <t>地区番号</t>
    <rPh sb="0" eb="2">
      <t>チク</t>
    </rPh>
    <rPh sb="2" eb="4">
      <t>バンゴウ</t>
    </rPh>
    <phoneticPr fontId="6"/>
  </si>
  <si>
    <t>承認年月日及び番号は、県からの承認通知のものを記入してください。</t>
    <rPh sb="0" eb="2">
      <t>ショウニン</t>
    </rPh>
    <rPh sb="2" eb="5">
      <t>ネンガッピ</t>
    </rPh>
    <rPh sb="5" eb="6">
      <t>オヨ</t>
    </rPh>
    <rPh sb="7" eb="9">
      <t>バンゴウ</t>
    </rPh>
    <rPh sb="11" eb="12">
      <t>ケン</t>
    </rPh>
    <rPh sb="15" eb="17">
      <t>ショウニン</t>
    </rPh>
    <rPh sb="17" eb="19">
      <t>ツウチ</t>
    </rPh>
    <rPh sb="23" eb="25">
      <t>キニュウ</t>
    </rPh>
    <phoneticPr fontId="6"/>
  </si>
  <si>
    <t>　出来高届</t>
    <rPh sb="1" eb="4">
      <t>デキダカ</t>
    </rPh>
    <phoneticPr fontId="5"/>
  </si>
  <si>
    <t>査定設計委託費等　補助金に関する申請または届出書</t>
    <rPh sb="7" eb="8">
      <t>トウ</t>
    </rPh>
    <rPh sb="9" eb="12">
      <t>ホジョキン</t>
    </rPh>
    <phoneticPr fontId="5"/>
  </si>
  <si>
    <t>出来高額内訳書</t>
    <phoneticPr fontId="6"/>
  </si>
  <si>
    <t>工事請負出来高計算書</t>
    <rPh sb="0" eb="2">
      <t>コウジ</t>
    </rPh>
    <phoneticPr fontId="6"/>
  </si>
  <si>
    <t>事業主体名</t>
    <phoneticPr fontId="5"/>
  </si>
  <si>
    <r>
      <t>　　　　　　</t>
    </r>
    <r>
      <rPr>
        <sz val="14"/>
        <rFont val="BIZ UDゴシック"/>
        <family val="3"/>
        <charset val="128"/>
      </rPr>
      <t>補助金請求書</t>
    </r>
    <rPh sb="6" eb="9">
      <t>ホジョキン</t>
    </rPh>
    <rPh sb="9" eb="12">
      <t>セイキュウショ</t>
    </rPh>
    <phoneticPr fontId="5"/>
  </si>
  <si>
    <t>事業主体名</t>
    <phoneticPr fontId="6"/>
  </si>
  <si>
    <t>交付決定日(当初)</t>
    <rPh sb="0" eb="2">
      <t>コウフ</t>
    </rPh>
    <rPh sb="2" eb="4">
      <t>ケッテイ</t>
    </rPh>
    <rPh sb="4" eb="5">
      <t>ビ</t>
    </rPh>
    <rPh sb="6" eb="8">
      <t>トウショ</t>
    </rPh>
    <phoneticPr fontId="6"/>
  </si>
  <si>
    <t>地区番号</t>
  </si>
  <si>
    <t>事業主体名</t>
  </si>
  <si>
    <t>事業主体　</t>
    <rPh sb="0" eb="2">
      <t>ジギョウ</t>
    </rPh>
    <rPh sb="2" eb="4">
      <t>シュタイ</t>
    </rPh>
    <phoneticPr fontId="5"/>
  </si>
  <si>
    <t>代 表 者　</t>
    <rPh sb="0" eb="1">
      <t>ダイ</t>
    </rPh>
    <rPh sb="2" eb="3">
      <t>オモテ</t>
    </rPh>
    <rPh sb="4" eb="5">
      <t>モノ</t>
    </rPh>
    <phoneticPr fontId="5"/>
  </si>
  <si>
    <t>号の</t>
    <phoneticPr fontId="6"/>
  </si>
  <si>
    <t>農振第</t>
    <rPh sb="0" eb="3">
      <t>ノウシンダイ</t>
    </rPh>
    <phoneticPr fontId="6"/>
  </si>
  <si>
    <t>←</t>
    <phoneticPr fontId="6"/>
  </si>
  <si>
    <t>補助金交付申請書</t>
    <rPh sb="0" eb="3">
      <t>ホジョキン</t>
    </rPh>
    <rPh sb="3" eb="5">
      <t>コウフ</t>
    </rPh>
    <rPh sb="5" eb="8">
      <t>シンセイショ</t>
    </rPh>
    <phoneticPr fontId="26"/>
  </si>
  <si>
    <t>補助金変更承認申請書</t>
    <rPh sb="0" eb="3">
      <t>ホジョキン</t>
    </rPh>
    <rPh sb="3" eb="5">
      <t>ヘンコウ</t>
    </rPh>
    <rPh sb="5" eb="7">
      <t>ショウニン</t>
    </rPh>
    <rPh sb="7" eb="10">
      <t>シンセイショ</t>
    </rPh>
    <phoneticPr fontId="26"/>
  </si>
  <si>
    <t>査定設計委託費等</t>
    <rPh sb="0" eb="2">
      <t>サテイ</t>
    </rPh>
    <rPh sb="2" eb="3">
      <t>セツ</t>
    </rPh>
    <rPh sb="3" eb="4">
      <t>ケイ</t>
    </rPh>
    <rPh sb="4" eb="5">
      <t>イ</t>
    </rPh>
    <rPh sb="5" eb="6">
      <t>タク</t>
    </rPh>
    <rPh sb="6" eb="7">
      <t>ヒ</t>
    </rPh>
    <rPh sb="7" eb="8">
      <t>トウ</t>
    </rPh>
    <phoneticPr fontId="13"/>
  </si>
  <si>
    <t>※1.12月末日時点で完了届を提出していない場合は、提出してください。</t>
    <phoneticPr fontId="6"/>
  </si>
  <si>
    <t>補助金額</t>
    <rPh sb="0" eb="3">
      <t>ホジョキン</t>
    </rPh>
    <rPh sb="3" eb="4">
      <t>ガク</t>
    </rPh>
    <phoneticPr fontId="6"/>
  </si>
  <si>
    <t>最新</t>
    <rPh sb="0" eb="2">
      <t>サイシン</t>
    </rPh>
    <phoneticPr fontId="6"/>
  </si>
  <si>
    <t>変更あれば、変更後を</t>
    <rPh sb="0" eb="2">
      <t>ヘンコウ</t>
    </rPh>
    <rPh sb="6" eb="9">
      <t>ヘンコウゴ</t>
    </rPh>
    <phoneticPr fontId="6"/>
  </si>
  <si>
    <t>地区別一覧表</t>
    <phoneticPr fontId="5"/>
  </si>
  <si>
    <t>事業の内容及び経費の配分</t>
    <phoneticPr fontId="6"/>
  </si>
  <si>
    <t>事業成績書</t>
    <phoneticPr fontId="6"/>
  </si>
  <si>
    <t>□のチェックボックスに</t>
    <phoneticPr fontId="6"/>
  </si>
  <si>
    <t>不具合がある場合は、</t>
    <rPh sb="0" eb="3">
      <t>フグアイ</t>
    </rPh>
    <rPh sb="6" eb="8">
      <t>バアイ</t>
    </rPh>
    <phoneticPr fontId="6"/>
  </si>
  <si>
    <t>クイックアクセスで</t>
    <phoneticPr fontId="6"/>
  </si>
  <si>
    <t>「オブジェクトの選択」を</t>
    <rPh sb="8" eb="10">
      <t>センタク</t>
    </rPh>
    <phoneticPr fontId="6"/>
  </si>
  <si>
    <t>追加して、操作願います。</t>
    <rPh sb="0" eb="2">
      <t>ツイカ</t>
    </rPh>
    <rPh sb="5" eb="7">
      <t>ソウサ</t>
    </rPh>
    <rPh sb="7" eb="8">
      <t>ネガ</t>
    </rPh>
    <phoneticPr fontId="6"/>
  </si>
  <si>
    <t>　交付番号(当初)</t>
    <rPh sb="1" eb="3">
      <t>コウフ</t>
    </rPh>
    <rPh sb="3" eb="5">
      <t>バンゴウ</t>
    </rPh>
    <rPh sb="6" eb="8">
      <t>トウショ</t>
    </rPh>
    <phoneticPr fontId="6"/>
  </si>
  <si>
    <t>　2.予算額は12月末日時点の交付決定額を、出来高は12月末日時点での見込額を記載してください。</t>
    <rPh sb="3" eb="6">
      <t>よさんがく</t>
    </rPh>
    <rPh sb="9" eb="10">
      <t>がつ</t>
    </rPh>
    <rPh sb="10" eb="12">
      <t>まつじつ</t>
    </rPh>
    <rPh sb="12" eb="14">
      <t>じてん</t>
    </rPh>
    <rPh sb="15" eb="17">
      <t>こうふ</t>
    </rPh>
    <rPh sb="17" eb="20">
      <t>けっていがく</t>
    </rPh>
    <rPh sb="35" eb="38">
      <t>みこみがく</t>
    </rPh>
    <rPh sb="39" eb="41">
      <t>きさい</t>
    </rPh>
    <phoneticPr fontId="30" type="Hiragana"/>
  </si>
  <si>
    <t>　契約なし：発注予定時期、設計額</t>
    <rPh sb="1" eb="3">
      <t>ケイヤク</t>
    </rPh>
    <phoneticPr fontId="6"/>
  </si>
  <si>
    <t>　契約あり：契約日、契約書における工期終わりの日</t>
    <rPh sb="1" eb="3">
      <t>ケイヤク</t>
    </rPh>
    <rPh sb="12" eb="13">
      <t>ショ</t>
    </rPh>
    <rPh sb="23" eb="24">
      <t>ビ</t>
    </rPh>
    <phoneticPr fontId="6"/>
  </si>
  <si>
    <t>　3.交付申請時から箇所ごとの事業費が変更している場合は、予算額において上段()書きで変更前を、下段に変更後を記入する。</t>
    <rPh sb="3" eb="5">
      <t>コウフ</t>
    </rPh>
    <rPh sb="5" eb="7">
      <t>シンセイ</t>
    </rPh>
    <rPh sb="7" eb="8">
      <t>ジ</t>
    </rPh>
    <rPh sb="10" eb="12">
      <t>カショ</t>
    </rPh>
    <rPh sb="15" eb="18">
      <t>ジギョウヒ</t>
    </rPh>
    <rPh sb="19" eb="21">
      <t>ヘンコウ</t>
    </rPh>
    <rPh sb="25" eb="27">
      <t>バアイ</t>
    </rPh>
    <rPh sb="29" eb="32">
      <t>ヨサンガク</t>
    </rPh>
    <rPh sb="36" eb="38">
      <t>ジョウダン</t>
    </rPh>
    <rPh sb="40" eb="41">
      <t>ガ</t>
    </rPh>
    <rPh sb="43" eb="46">
      <t>ヘンコウマエ</t>
    </rPh>
    <phoneticPr fontId="13"/>
  </si>
  <si>
    <t>市町村の公文番号</t>
    <rPh sb="0" eb="3">
      <t>シチョウソン</t>
    </rPh>
    <rPh sb="4" eb="6">
      <t>コウブン</t>
    </rPh>
    <rPh sb="6" eb="8">
      <t>バンゴウ</t>
    </rPh>
    <phoneticPr fontId="6"/>
  </si>
  <si>
    <t>提出日</t>
    <rPh sb="0" eb="3">
      <t>テイシュツビ</t>
    </rPh>
    <phoneticPr fontId="6"/>
  </si>
  <si>
    <t>この数字を消せば、各シート非表示</t>
    <rPh sb="2" eb="4">
      <t>スウジ</t>
    </rPh>
    <rPh sb="5" eb="6">
      <t>ケ</t>
    </rPh>
    <rPh sb="9" eb="10">
      <t>カク</t>
    </rPh>
    <rPh sb="13" eb="16">
      <t>ヒヒョウジ</t>
    </rPh>
    <phoneticPr fontId="6"/>
  </si>
  <si>
    <t>災害復旧事業における「地区番号」(3桁)＝「元号の下一桁」＋「下表の順番」</t>
    <rPh sb="0" eb="6">
      <t>サイガイフッキュウジギョウ</t>
    </rPh>
    <rPh sb="11" eb="13">
      <t>チク</t>
    </rPh>
    <rPh sb="13" eb="15">
      <t>バンゴウ</t>
    </rPh>
    <rPh sb="18" eb="19">
      <t>ケタ</t>
    </rPh>
    <rPh sb="22" eb="24">
      <t>ゲンゴウ</t>
    </rPh>
    <rPh sb="25" eb="28">
      <t>シモヒトケタ</t>
    </rPh>
    <rPh sb="31" eb="33">
      <t>カヒョウ</t>
    </rPh>
    <rPh sb="34" eb="36">
      <t>ジュンバン</t>
    </rPh>
    <phoneticPr fontId="6"/>
  </si>
  <si>
    <t>自動計算</t>
    <rPh sb="0" eb="2">
      <t>ジドウ</t>
    </rPh>
    <rPh sb="2" eb="4">
      <t>ケイサン</t>
    </rPh>
    <phoneticPr fontId="6"/>
  </si>
  <si>
    <t>例　奈良県</t>
    <rPh sb="0" eb="1">
      <t>レイ</t>
    </rPh>
    <rPh sb="2" eb="5">
      <t>ナラケン</t>
    </rPh>
    <phoneticPr fontId="6"/>
  </si>
  <si>
    <t>大和郡山市</t>
  </si>
  <si>
    <t>完了日</t>
    <rPh sb="0" eb="3">
      <t>カンリョウビ</t>
    </rPh>
    <phoneticPr fontId="6"/>
  </si>
  <si>
    <t>D/B</t>
    <phoneticPr fontId="6"/>
  </si>
  <si>
    <t>その他</t>
    <rPh sb="2" eb="3">
      <t>タ</t>
    </rPh>
    <phoneticPr fontId="13"/>
  </si>
  <si>
    <t>増減 D</t>
    <rPh sb="0" eb="2">
      <t>ゾウゲン</t>
    </rPh>
    <phoneticPr fontId="5"/>
  </si>
  <si>
    <t>職・氏名</t>
    <rPh sb="0" eb="1">
      <t>ショク</t>
    </rPh>
    <rPh sb="2" eb="4">
      <t>シメイ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</si>
</sst>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176" formatCode="0.0"/>
    <numFmt numFmtId="177" formatCode="\(#,##0\)"/>
    <numFmt numFmtId="178" formatCode="#,##0\ "/>
    <numFmt numFmtId="179" formatCode="&quot;〔&quot;#,##0&quot;〕&quot;"/>
    <numFmt numFmtId="180" formatCode="\(#,###\)"/>
    <numFmt numFmtId="181" formatCode="#,###\ "/>
    <numFmt numFmtId="182" formatCode="\([$-411]ge\.m\.d\)"/>
    <numFmt numFmtId="183" formatCode="\(#,##0\);;"/>
    <numFmt numFmtId="184" formatCode="&quot;〔&quot;#,##0&quot;〕&quot;;\ ;"/>
    <numFmt numFmtId="185" formatCode="&quot;〔&quot;#,##0&quot;〕&quot;;;"/>
    <numFmt numFmtId="186" formatCode="#,##0;\-#,##0;&quot;-&quot;"/>
    <numFmt numFmtId="187" formatCode="0.0%"/>
    <numFmt numFmtId="188" formatCode="#,##0.0;[Red]\-#,##0.0"/>
    <numFmt numFmtId="189" formatCode="[$-411]ggge&quot;年&quot;m&quot;月&quot;d&quot;日&quot;;@"/>
    <numFmt numFmtId="190" formatCode="#,##0_);[Red]\(#,##0\)"/>
    <numFmt numFmtId="191" formatCode="#,##0_ ;[Red]\-#,##0\ "/>
    <numFmt numFmtId="192" formatCode="0.0_ "/>
    <numFmt numFmtId="193" formatCode="[$-411]ge\.m\.d;@"/>
    <numFmt numFmtId="194" formatCode="#,##0.00;&quot;△ &quot;#,##0.00"/>
    <numFmt numFmtId="195" formatCode="0.0000_);\(0.0000\)"/>
    <numFmt numFmtId="196" formatCode="0;&quot;△ &quot;0"/>
    <numFmt numFmtId="197" formatCode="00"/>
    <numFmt numFmtId="198" formatCode="#,##0_ "/>
  </numFmts>
  <fonts count="42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rgb="FF0000FF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b/>
      <sz val="14"/>
      <name val="BIZ UDゴシック"/>
      <family val="3"/>
      <charset val="128"/>
    </font>
    <font>
      <sz val="6"/>
      <name val="ＭＳ Ｐゴシック"/>
      <family val="2"/>
      <charset val="128"/>
    </font>
    <font>
      <sz val="14"/>
      <name val="BIZ UDゴシック"/>
      <family val="3"/>
      <charset val="128"/>
    </font>
    <font>
      <sz val="16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5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20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10"/>
      <name val="ＭＳ Ｐ明朝"/>
      <family val="1"/>
      <charset val="128"/>
    </font>
    <font>
      <b/>
      <sz val="12"/>
      <name val="BIZ UDゴシック"/>
      <family val="3"/>
      <charset val="128"/>
    </font>
    <font>
      <sz val="12"/>
      <color indexed="10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b/>
      <sz val="20"/>
      <color indexed="10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b/>
      <sz val="16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9900"/>
      </left>
      <right style="thick">
        <color rgb="FFFF9900"/>
      </right>
      <top style="thick">
        <color rgb="FFFF9900"/>
      </top>
      <bottom style="thick">
        <color rgb="FFFF9900"/>
      </bottom>
      <diagonal/>
    </border>
    <border>
      <left style="thick">
        <color rgb="FFFF9900"/>
      </left>
      <right style="thick">
        <color rgb="FFFF9900"/>
      </right>
      <top style="thick">
        <color rgb="FFFF9900"/>
      </top>
      <bottom/>
      <diagonal/>
    </border>
  </borders>
  <cellStyleXfs count="24">
    <xf numFmtId="0" fontId="0" fillId="0" borderId="0"/>
    <xf numFmtId="186" fontId="10" fillId="0" borderId="0" applyFill="0" applyBorder="0" applyAlignment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/>
    <xf numFmtId="38" fontId="3" fillId="0" borderId="0" applyFont="0" applyFill="0" applyBorder="0" applyAlignment="0" applyProtection="0"/>
    <xf numFmtId="38" fontId="9" fillId="0" borderId="0" applyFont="0" applyFill="0" applyBorder="0" applyAlignment="0" applyProtection="0"/>
    <xf numFmtId="6" fontId="3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4" fillId="0" borderId="0"/>
    <xf numFmtId="0" fontId="8" fillId="0" borderId="0"/>
    <xf numFmtId="0" fontId="2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4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4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819">
    <xf numFmtId="0" fontId="0" fillId="0" borderId="0" xfId="0"/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38" fontId="14" fillId="0" borderId="63" xfId="5" applyFont="1" applyBorder="1" applyAlignment="1">
      <alignment vertical="center"/>
    </xf>
    <xf numFmtId="38" fontId="14" fillId="0" borderId="64" xfId="5" applyFont="1" applyBorder="1" applyAlignment="1">
      <alignment vertical="center"/>
    </xf>
    <xf numFmtId="38" fontId="14" fillId="0" borderId="61" xfId="5" applyFont="1" applyBorder="1" applyAlignment="1">
      <alignment vertical="center"/>
    </xf>
    <xf numFmtId="38" fontId="14" fillId="0" borderId="65" xfId="5" applyFont="1" applyBorder="1" applyAlignment="1">
      <alignment vertical="center"/>
    </xf>
    <xf numFmtId="0" fontId="14" fillId="0" borderId="64" xfId="0" applyFont="1" applyFill="1" applyBorder="1" applyAlignment="1">
      <alignment vertical="center"/>
    </xf>
    <xf numFmtId="0" fontId="14" fillId="0" borderId="63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38" fontId="14" fillId="0" borderId="22" xfId="5" applyFont="1" applyBorder="1" applyAlignment="1">
      <alignment vertical="center"/>
    </xf>
    <xf numFmtId="38" fontId="14" fillId="0" borderId="0" xfId="5" applyFont="1" applyBorder="1" applyAlignment="1">
      <alignment vertical="center"/>
    </xf>
    <xf numFmtId="38" fontId="14" fillId="0" borderId="59" xfId="5" quotePrefix="1" applyFont="1" applyBorder="1" applyAlignment="1">
      <alignment horizontal="center" vertical="center"/>
    </xf>
    <xf numFmtId="38" fontId="14" fillId="0" borderId="0" xfId="5" applyFont="1" applyBorder="1" applyAlignment="1">
      <alignment horizontal="center" vertical="center"/>
    </xf>
    <xf numFmtId="38" fontId="14" fillId="0" borderId="9" xfId="5" applyFont="1" applyBorder="1" applyAlignment="1">
      <alignment horizontal="center" vertical="center"/>
    </xf>
    <xf numFmtId="38" fontId="14" fillId="0" borderId="45" xfId="5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38" fontId="14" fillId="0" borderId="42" xfId="5" applyFont="1" applyBorder="1" applyAlignment="1">
      <alignment vertical="center"/>
    </xf>
    <xf numFmtId="38" fontId="14" fillId="2" borderId="24" xfId="5" applyFont="1" applyFill="1" applyBorder="1" applyAlignment="1">
      <alignment vertical="center"/>
    </xf>
    <xf numFmtId="38" fontId="14" fillId="2" borderId="48" xfId="5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38" fontId="14" fillId="0" borderId="0" xfId="5" applyFont="1" applyFill="1" applyBorder="1" applyAlignment="1">
      <alignment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38" fontId="14" fillId="0" borderId="22" xfId="5" applyFont="1" applyBorder="1" applyAlignment="1">
      <alignment horizontal="center" vertical="center"/>
    </xf>
    <xf numFmtId="38" fontId="14" fillId="0" borderId="17" xfId="5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7" xfId="0" applyFont="1" applyBorder="1" applyAlignment="1">
      <alignment horizontal="center" vertical="center"/>
    </xf>
    <xf numFmtId="38" fontId="14" fillId="0" borderId="52" xfId="5" applyFont="1" applyBorder="1" applyAlignment="1">
      <alignment vertical="center"/>
    </xf>
    <xf numFmtId="38" fontId="14" fillId="0" borderId="51" xfId="5" applyFont="1" applyBorder="1" applyAlignment="1">
      <alignment vertical="center"/>
    </xf>
    <xf numFmtId="38" fontId="14" fillId="0" borderId="55" xfId="5" applyFont="1" applyBorder="1" applyAlignment="1">
      <alignment vertical="center"/>
    </xf>
    <xf numFmtId="38" fontId="14" fillId="0" borderId="56" xfId="5" applyFont="1" applyBorder="1" applyAlignment="1">
      <alignment vertical="center"/>
    </xf>
    <xf numFmtId="38" fontId="14" fillId="0" borderId="57" xfId="5" applyFont="1" applyBorder="1" applyAlignment="1">
      <alignment vertical="center"/>
    </xf>
    <xf numFmtId="38" fontId="14" fillId="0" borderId="58" xfId="5" applyFont="1" applyBorder="1" applyAlignment="1">
      <alignment vertical="center"/>
    </xf>
    <xf numFmtId="38" fontId="14" fillId="0" borderId="59" xfId="5" applyFont="1" applyBorder="1" applyAlignment="1">
      <alignment vertical="center"/>
    </xf>
    <xf numFmtId="38" fontId="14" fillId="0" borderId="60" xfId="5" applyFont="1" applyBorder="1" applyAlignment="1">
      <alignment vertical="center"/>
    </xf>
    <xf numFmtId="38" fontId="14" fillId="2" borderId="38" xfId="5" applyFont="1" applyFill="1" applyBorder="1" applyAlignment="1">
      <alignment horizontal="right" vertical="center"/>
    </xf>
    <xf numFmtId="38" fontId="14" fillId="2" borderId="24" xfId="5" applyFont="1" applyFill="1" applyBorder="1" applyAlignment="1">
      <alignment horizontal="right" vertical="center"/>
    </xf>
    <xf numFmtId="38" fontId="14" fillId="2" borderId="33" xfId="5" applyFont="1" applyFill="1" applyBorder="1" applyAlignment="1">
      <alignment horizontal="right" vertical="center"/>
    </xf>
    <xf numFmtId="38" fontId="14" fillId="2" borderId="25" xfId="5" applyFont="1" applyFill="1" applyBorder="1" applyAlignment="1">
      <alignment horizontal="right" vertical="center"/>
    </xf>
    <xf numFmtId="38" fontId="18" fillId="0" borderId="67" xfId="5" applyFont="1" applyBorder="1" applyAlignment="1">
      <alignment vertical="center"/>
    </xf>
    <xf numFmtId="38" fontId="17" fillId="0" borderId="68" xfId="5" applyFont="1" applyBorder="1" applyAlignment="1">
      <alignment vertical="center"/>
    </xf>
    <xf numFmtId="38" fontId="17" fillId="0" borderId="69" xfId="5" applyFont="1" applyBorder="1" applyAlignment="1">
      <alignment vertical="center"/>
    </xf>
    <xf numFmtId="38" fontId="17" fillId="0" borderId="66" xfId="5" applyFont="1" applyBorder="1" applyAlignment="1">
      <alignment vertical="center"/>
    </xf>
    <xf numFmtId="38" fontId="17" fillId="0" borderId="70" xfId="5" applyFont="1" applyBorder="1" applyAlignment="1">
      <alignment vertical="center"/>
    </xf>
    <xf numFmtId="38" fontId="14" fillId="0" borderId="67" xfId="5" applyFont="1" applyBorder="1" applyAlignment="1">
      <alignment vertical="center"/>
    </xf>
    <xf numFmtId="38" fontId="14" fillId="0" borderId="70" xfId="5" applyFont="1" applyBorder="1" applyAlignment="1">
      <alignment vertical="center"/>
    </xf>
    <xf numFmtId="0" fontId="14" fillId="0" borderId="69" xfId="0" applyFont="1" applyFill="1" applyBorder="1" applyAlignment="1">
      <alignment vertical="center"/>
    </xf>
    <xf numFmtId="0" fontId="14" fillId="0" borderId="68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0" fontId="14" fillId="0" borderId="53" xfId="0" applyFont="1" applyFill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38" fontId="14" fillId="0" borderId="62" xfId="5" applyFont="1" applyBorder="1" applyAlignment="1">
      <alignment horizontal="left" vertical="center"/>
    </xf>
    <xf numFmtId="0" fontId="19" fillId="0" borderId="0" xfId="11" applyFont="1" applyAlignment="1">
      <alignment vertical="center"/>
    </xf>
    <xf numFmtId="0" fontId="19" fillId="0" borderId="0" xfId="11" applyFont="1" applyFill="1" applyAlignment="1">
      <alignment vertical="center"/>
    </xf>
    <xf numFmtId="38" fontId="14" fillId="0" borderId="57" xfId="5" quotePrefix="1" applyFont="1" applyBorder="1" applyAlignment="1">
      <alignment horizontal="center" vertical="center"/>
    </xf>
    <xf numFmtId="38" fontId="14" fillId="2" borderId="33" xfId="5" applyFont="1" applyFill="1" applyBorder="1" applyAlignment="1">
      <alignment vertical="center"/>
    </xf>
    <xf numFmtId="38" fontId="14" fillId="0" borderId="27" xfId="5" applyFont="1" applyBorder="1" applyAlignment="1">
      <alignment vertical="center"/>
    </xf>
    <xf numFmtId="38" fontId="14" fillId="0" borderId="31" xfId="5" applyFont="1" applyBorder="1" applyAlignment="1">
      <alignment horizontal="center" vertical="center"/>
    </xf>
    <xf numFmtId="38" fontId="14" fillId="0" borderId="29" xfId="5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center"/>
    </xf>
    <xf numFmtId="0" fontId="16" fillId="0" borderId="37" xfId="0" applyFont="1" applyBorder="1" applyAlignment="1">
      <alignment horizontal="center" vertical="center" wrapText="1"/>
    </xf>
    <xf numFmtId="38" fontId="14" fillId="0" borderId="31" xfId="5" applyFont="1" applyBorder="1" applyAlignment="1">
      <alignment horizontal="left" vertical="center"/>
    </xf>
    <xf numFmtId="0" fontId="14" fillId="0" borderId="27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0" fontId="14" fillId="0" borderId="42" xfId="0" applyFont="1" applyFill="1" applyBorder="1" applyAlignment="1">
      <alignment vertical="center"/>
    </xf>
    <xf numFmtId="0" fontId="14" fillId="0" borderId="3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38" fontId="14" fillId="0" borderId="0" xfId="5" applyFont="1" applyFill="1" applyBorder="1" applyAlignment="1">
      <alignment horizontal="right" vertical="center"/>
    </xf>
    <xf numFmtId="38" fontId="14" fillId="0" borderId="17" xfId="5" applyFont="1" applyFill="1" applyBorder="1" applyAlignment="1">
      <alignment horizontal="right" vertical="center"/>
    </xf>
    <xf numFmtId="38" fontId="14" fillId="5" borderId="25" xfId="5" applyFont="1" applyFill="1" applyBorder="1" applyAlignment="1">
      <alignment vertical="center"/>
    </xf>
    <xf numFmtId="38" fontId="14" fillId="0" borderId="53" xfId="5" applyFont="1" applyBorder="1" applyAlignment="1">
      <alignment vertical="center"/>
    </xf>
    <xf numFmtId="38" fontId="14" fillId="0" borderId="54" xfId="5" applyFont="1" applyBorder="1" applyAlignment="1">
      <alignment vertical="center"/>
    </xf>
    <xf numFmtId="38" fontId="14" fillId="0" borderId="59" xfId="5" applyFont="1" applyBorder="1" applyAlignment="1">
      <alignment horizontal="center" vertical="center"/>
    </xf>
    <xf numFmtId="38" fontId="14" fillId="0" borderId="60" xfId="5" applyFont="1" applyBorder="1" applyAlignment="1">
      <alignment horizontal="center" vertical="center"/>
    </xf>
    <xf numFmtId="38" fontId="14" fillId="0" borderId="27" xfId="5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16" fillId="0" borderId="40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49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38" fontId="14" fillId="0" borderId="29" xfId="5" applyFont="1" applyFill="1" applyBorder="1" applyAlignment="1">
      <alignment vertical="center"/>
    </xf>
    <xf numFmtId="38" fontId="14" fillId="0" borderId="62" xfId="5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4" fillId="0" borderId="14" xfId="0" quotePrefix="1" applyFont="1" applyBorder="1" applyAlignment="1">
      <alignment horizontal="left" vertical="center"/>
    </xf>
    <xf numFmtId="38" fontId="14" fillId="2" borderId="14" xfId="0" applyNumberFormat="1" applyFont="1" applyFill="1" applyBorder="1" applyAlignment="1">
      <alignment vertical="center"/>
    </xf>
    <xf numFmtId="40" fontId="14" fillId="2" borderId="73" xfId="5" applyNumberFormat="1" applyFont="1" applyFill="1" applyBorder="1" applyAlignment="1">
      <alignment vertical="center"/>
    </xf>
    <xf numFmtId="38" fontId="14" fillId="2" borderId="73" xfId="5" applyFont="1" applyFill="1" applyBorder="1" applyAlignment="1">
      <alignment vertical="center"/>
    </xf>
    <xf numFmtId="10" fontId="14" fillId="0" borderId="0" xfId="15" applyNumberFormat="1" applyFont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38" fontId="14" fillId="4" borderId="18" xfId="5" applyFont="1" applyFill="1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40" fontId="14" fillId="0" borderId="4" xfId="5" applyNumberFormat="1" applyFont="1" applyBorder="1" applyAlignment="1">
      <alignment vertical="center"/>
    </xf>
    <xf numFmtId="40" fontId="14" fillId="2" borderId="4" xfId="5" applyNumberFormat="1" applyFont="1" applyFill="1" applyBorder="1" applyAlignment="1">
      <alignment vertical="center"/>
    </xf>
    <xf numFmtId="38" fontId="14" fillId="2" borderId="4" xfId="5" applyFont="1" applyFill="1" applyBorder="1" applyAlignment="1">
      <alignment vertical="center"/>
    </xf>
    <xf numFmtId="0" fontId="14" fillId="0" borderId="17" xfId="0" applyFont="1" applyBorder="1" applyAlignment="1">
      <alignment vertical="center"/>
    </xf>
    <xf numFmtId="38" fontId="14" fillId="0" borderId="0" xfId="5" applyFont="1" applyAlignment="1">
      <alignment vertical="center"/>
    </xf>
    <xf numFmtId="40" fontId="14" fillId="0" borderId="66" xfId="5" applyNumberFormat="1" applyFont="1" applyBorder="1" applyAlignment="1">
      <alignment vertical="center"/>
    </xf>
    <xf numFmtId="40" fontId="14" fillId="2" borderId="66" xfId="5" applyNumberFormat="1" applyFont="1" applyFill="1" applyBorder="1" applyAlignment="1">
      <alignment vertical="center"/>
    </xf>
    <xf numFmtId="38" fontId="14" fillId="2" borderId="66" xfId="5" applyFont="1" applyFill="1" applyBorder="1" applyAlignment="1">
      <alignment vertical="center"/>
    </xf>
    <xf numFmtId="0" fontId="14" fillId="0" borderId="18" xfId="0" quotePrefix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4" fillId="0" borderId="7" xfId="0" quotePrefix="1" applyFont="1" applyBorder="1" applyAlignment="1">
      <alignment horizontal="center" vertical="center"/>
    </xf>
    <xf numFmtId="0" fontId="24" fillId="0" borderId="8" xfId="0" quotePrefix="1" applyFont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2" xfId="0" applyFont="1" applyBorder="1" applyAlignment="1">
      <alignment horizontal="centerContinuous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38" fontId="14" fillId="4" borderId="24" xfId="5" applyFont="1" applyFill="1" applyBorder="1" applyAlignment="1">
      <alignment vertical="center"/>
    </xf>
    <xf numFmtId="38" fontId="14" fillId="4" borderId="24" xfId="5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0" fontId="14" fillId="0" borderId="51" xfId="5" applyNumberFormat="1" applyFont="1" applyBorder="1" applyAlignment="1">
      <alignment vertical="center"/>
    </xf>
    <xf numFmtId="40" fontId="14" fillId="2" borderId="51" xfId="5" applyNumberFormat="1" applyFont="1" applyFill="1" applyBorder="1" applyAlignment="1">
      <alignment vertical="center"/>
    </xf>
    <xf numFmtId="38" fontId="14" fillId="2" borderId="51" xfId="5" applyFont="1" applyFill="1" applyBorder="1" applyAlignment="1">
      <alignment vertical="center"/>
    </xf>
    <xf numFmtId="38" fontId="14" fillId="3" borderId="51" xfId="5" applyFont="1" applyFill="1" applyBorder="1" applyAlignment="1">
      <alignment vertical="center"/>
    </xf>
    <xf numFmtId="38" fontId="14" fillId="3" borderId="51" xfId="5" applyFont="1" applyFill="1" applyBorder="1" applyAlignment="1">
      <alignment horizontal="center" vertical="center"/>
    </xf>
    <xf numFmtId="0" fontId="14" fillId="0" borderId="56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6" fillId="0" borderId="21" xfId="0" applyFont="1" applyBorder="1" applyAlignment="1">
      <alignment vertical="center"/>
    </xf>
    <xf numFmtId="38" fontId="14" fillId="3" borderId="66" xfId="5" applyFont="1" applyFill="1" applyBorder="1" applyAlignment="1">
      <alignment vertical="center"/>
    </xf>
    <xf numFmtId="38" fontId="14" fillId="3" borderId="66" xfId="5" applyFont="1" applyFill="1" applyBorder="1" applyAlignment="1">
      <alignment horizontal="center" vertical="center"/>
    </xf>
    <xf numFmtId="0" fontId="14" fillId="0" borderId="35" xfId="0" applyFont="1" applyBorder="1" applyAlignment="1">
      <alignment horizontal="left" vertical="center"/>
    </xf>
    <xf numFmtId="0" fontId="24" fillId="0" borderId="44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4" fillId="0" borderId="39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3" borderId="20" xfId="0" applyFont="1" applyFill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4" fillId="0" borderId="50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41" xfId="0" applyFont="1" applyBorder="1" applyAlignment="1">
      <alignment vertical="center"/>
    </xf>
    <xf numFmtId="0" fontId="14" fillId="0" borderId="49" xfId="0" applyFont="1" applyBorder="1" applyAlignment="1">
      <alignment vertical="center"/>
    </xf>
    <xf numFmtId="0" fontId="14" fillId="3" borderId="80" xfId="0" applyFont="1" applyFill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0" xfId="0" quotePrefix="1" applyFont="1" applyAlignment="1">
      <alignment horizontal="left" vertical="center"/>
    </xf>
    <xf numFmtId="0" fontId="21" fillId="0" borderId="0" xfId="11" applyFont="1" applyFill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38" fontId="14" fillId="0" borderId="86" xfId="5" applyFont="1" applyBorder="1" applyAlignment="1">
      <alignment vertical="center"/>
    </xf>
    <xf numFmtId="38" fontId="14" fillId="0" borderId="87" xfId="5" applyFont="1" applyBorder="1" applyAlignment="1">
      <alignment vertical="center"/>
    </xf>
    <xf numFmtId="38" fontId="14" fillId="0" borderId="88" xfId="5" applyFont="1" applyBorder="1" applyAlignment="1">
      <alignment vertical="center"/>
    </xf>
    <xf numFmtId="38" fontId="14" fillId="2" borderId="80" xfId="5" applyFont="1" applyFill="1" applyBorder="1" applyAlignment="1">
      <alignment horizontal="right" vertical="center"/>
    </xf>
    <xf numFmtId="0" fontId="17" fillId="0" borderId="7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38" fontId="14" fillId="3" borderId="71" xfId="5" applyFont="1" applyFill="1" applyBorder="1" applyAlignment="1">
      <alignment horizontal="center" vertical="center"/>
    </xf>
    <xf numFmtId="38" fontId="14" fillId="0" borderId="0" xfId="5" applyFont="1" applyFill="1" applyBorder="1" applyAlignment="1">
      <alignment horizontal="center" vertical="center"/>
    </xf>
    <xf numFmtId="38" fontId="14" fillId="3" borderId="16" xfId="5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38" fontId="14" fillId="0" borderId="91" xfId="5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79" xfId="0" applyFont="1" applyBorder="1" applyAlignment="1">
      <alignment vertical="center"/>
    </xf>
    <xf numFmtId="0" fontId="14" fillId="0" borderId="77" xfId="0" applyFont="1" applyBorder="1" applyAlignment="1">
      <alignment vertical="center"/>
    </xf>
    <xf numFmtId="9" fontId="22" fillId="0" borderId="14" xfId="0" applyNumberFormat="1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9" fontId="14" fillId="0" borderId="90" xfId="0" applyNumberFormat="1" applyFont="1" applyBorder="1" applyAlignment="1">
      <alignment horizontal="center" vertical="center"/>
    </xf>
    <xf numFmtId="9" fontId="14" fillId="0" borderId="74" xfId="0" applyNumberFormat="1" applyFont="1" applyBorder="1" applyAlignment="1">
      <alignment horizontal="center" vertical="center"/>
    </xf>
    <xf numFmtId="9" fontId="14" fillId="0" borderId="0" xfId="0" applyNumberFormat="1" applyFont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75" xfId="0" applyFont="1" applyBorder="1" applyAlignment="1">
      <alignment horizontal="left" vertical="center"/>
    </xf>
    <xf numFmtId="38" fontId="14" fillId="0" borderId="20" xfId="5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188" fontId="14" fillId="4" borderId="0" xfId="5" applyNumberFormat="1" applyFont="1" applyFill="1" applyBorder="1" applyAlignment="1">
      <alignment horizontal="right" vertical="center"/>
    </xf>
    <xf numFmtId="187" fontId="14" fillId="4" borderId="4" xfId="0" applyNumberFormat="1" applyFont="1" applyFill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38" fontId="14" fillId="4" borderId="55" xfId="5" applyFont="1" applyFill="1" applyBorder="1"/>
    <xf numFmtId="38" fontId="14" fillId="4" borderId="70" xfId="5" applyFont="1" applyFill="1" applyBorder="1"/>
    <xf numFmtId="0" fontId="14" fillId="0" borderId="20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28" xfId="0" quotePrefix="1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4" borderId="0" xfId="0" applyFont="1" applyFill="1" applyAlignment="1">
      <alignment vertical="center"/>
    </xf>
    <xf numFmtId="38" fontId="14" fillId="4" borderId="0" xfId="5" applyFont="1" applyFill="1" applyBorder="1" applyAlignment="1">
      <alignment vertical="center"/>
    </xf>
    <xf numFmtId="38" fontId="14" fillId="4" borderId="0" xfId="0" applyNumberFormat="1" applyFont="1" applyFill="1" applyAlignment="1">
      <alignment vertical="center"/>
    </xf>
    <xf numFmtId="38" fontId="14" fillId="4" borderId="0" xfId="5" applyFont="1" applyFill="1" applyAlignment="1">
      <alignment vertical="center"/>
    </xf>
    <xf numFmtId="38" fontId="14" fillId="4" borderId="93" xfId="5" applyFont="1" applyFill="1" applyBorder="1" applyAlignment="1">
      <alignment vertical="center"/>
    </xf>
    <xf numFmtId="0" fontId="14" fillId="0" borderId="0" xfId="0" applyFont="1" applyAlignment="1">
      <alignment vertical="top"/>
    </xf>
    <xf numFmtId="0" fontId="21" fillId="0" borderId="0" xfId="0" applyFont="1" applyAlignment="1">
      <alignment vertical="center" wrapText="1"/>
    </xf>
    <xf numFmtId="0" fontId="14" fillId="0" borderId="8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1" fillId="0" borderId="15" xfId="0" applyFont="1" applyBorder="1" applyAlignment="1">
      <alignment vertical="center" wrapText="1"/>
    </xf>
    <xf numFmtId="0" fontId="14" fillId="0" borderId="0" xfId="0" applyFont="1" applyBorder="1" applyAlignment="1">
      <alignment vertical="top"/>
    </xf>
    <xf numFmtId="0" fontId="21" fillId="0" borderId="0" xfId="0" applyFont="1" applyBorder="1" applyAlignment="1">
      <alignment vertical="center" wrapText="1"/>
    </xf>
    <xf numFmtId="0" fontId="16" fillId="0" borderId="0" xfId="9" applyFont="1" applyBorder="1" applyAlignment="1">
      <alignment vertical="center"/>
    </xf>
    <xf numFmtId="0" fontId="16" fillId="0" borderId="5" xfId="9" applyFont="1" applyBorder="1" applyAlignment="1">
      <alignment horizontal="center" vertical="center"/>
    </xf>
    <xf numFmtId="0" fontId="16" fillId="0" borderId="7" xfId="9" applyFont="1" applyBorder="1" applyAlignment="1">
      <alignment horizontal="center" vertical="center"/>
    </xf>
    <xf numFmtId="0" fontId="16" fillId="0" borderId="8" xfId="9" applyFont="1" applyBorder="1" applyAlignment="1">
      <alignment horizontal="center" vertical="center"/>
    </xf>
    <xf numFmtId="0" fontId="16" fillId="0" borderId="8" xfId="9" applyFont="1" applyBorder="1" applyAlignment="1">
      <alignment vertical="center"/>
    </xf>
    <xf numFmtId="0" fontId="16" fillId="0" borderId="7" xfId="9" applyFont="1" applyBorder="1" applyAlignment="1">
      <alignment vertical="center"/>
    </xf>
    <xf numFmtId="0" fontId="16" fillId="0" borderId="5" xfId="9" applyFont="1" applyBorder="1" applyAlignment="1">
      <alignment horizontal="centerContinuous" vertical="center"/>
    </xf>
    <xf numFmtId="0" fontId="16" fillId="0" borderId="2" xfId="9" applyFont="1" applyBorder="1" applyAlignment="1">
      <alignment horizontal="centerContinuous" vertical="center"/>
    </xf>
    <xf numFmtId="0" fontId="16" fillId="0" borderId="15" xfId="9" applyFont="1" applyBorder="1" applyAlignment="1">
      <alignment horizontal="centerContinuous" vertical="center"/>
    </xf>
    <xf numFmtId="0" fontId="16" fillId="0" borderId="9" xfId="9" applyFont="1" applyBorder="1" applyAlignment="1">
      <alignment vertical="center"/>
    </xf>
    <xf numFmtId="0" fontId="16" fillId="0" borderId="9" xfId="9" applyFont="1" applyBorder="1" applyAlignment="1">
      <alignment horizontal="center" vertical="center"/>
    </xf>
    <xf numFmtId="0" fontId="16" fillId="0" borderId="10" xfId="9" applyFont="1" applyBorder="1" applyAlignment="1">
      <alignment horizontal="center" vertical="center"/>
    </xf>
    <xf numFmtId="0" fontId="16" fillId="0" borderId="10" xfId="9" applyFont="1" applyBorder="1" applyAlignment="1">
      <alignment vertical="center"/>
    </xf>
    <xf numFmtId="0" fontId="16" fillId="0" borderId="4" xfId="9" applyFont="1" applyBorder="1" applyAlignment="1">
      <alignment horizontal="center" vertical="center"/>
    </xf>
    <xf numFmtId="0" fontId="16" fillId="0" borderId="11" xfId="9" applyFont="1" applyBorder="1" applyAlignment="1">
      <alignment horizontal="center" vertical="center"/>
    </xf>
    <xf numFmtId="0" fontId="16" fillId="0" borderId="11" xfId="9" applyFont="1" applyBorder="1" applyAlignment="1">
      <alignment vertical="center"/>
    </xf>
    <xf numFmtId="0" fontId="16" fillId="0" borderId="4" xfId="9" applyFont="1" applyBorder="1" applyAlignment="1">
      <alignment vertical="center"/>
    </xf>
    <xf numFmtId="0" fontId="16" fillId="0" borderId="11" xfId="9" applyFont="1" applyBorder="1" applyAlignment="1">
      <alignment horizontal="right" vertical="center"/>
    </xf>
    <xf numFmtId="0" fontId="16" fillId="0" borderId="4" xfId="9" applyFont="1" applyBorder="1" applyAlignment="1">
      <alignment horizontal="right" vertical="center"/>
    </xf>
    <xf numFmtId="0" fontId="16" fillId="0" borderId="0" xfId="9" applyFont="1" applyBorder="1" applyAlignment="1">
      <alignment horizontal="center" vertical="center"/>
    </xf>
    <xf numFmtId="49" fontId="16" fillId="0" borderId="10" xfId="9" applyNumberFormat="1" applyFont="1" applyBorder="1" applyAlignment="1">
      <alignment vertical="center"/>
    </xf>
    <xf numFmtId="0" fontId="24" fillId="0" borderId="10" xfId="9" applyFont="1" applyBorder="1" applyAlignment="1">
      <alignment horizontal="distributed" vertical="center"/>
    </xf>
    <xf numFmtId="180" fontId="16" fillId="0" borderId="10" xfId="5" applyNumberFormat="1" applyFont="1" applyBorder="1" applyAlignment="1">
      <alignment vertical="center"/>
    </xf>
    <xf numFmtId="38" fontId="16" fillId="0" borderId="10" xfId="5" applyFont="1" applyBorder="1" applyAlignment="1">
      <alignment vertical="center"/>
    </xf>
    <xf numFmtId="180" fontId="16" fillId="0" borderId="10" xfId="9" applyNumberFormat="1" applyFont="1" applyBorder="1" applyAlignment="1">
      <alignment vertical="center"/>
    </xf>
    <xf numFmtId="183" fontId="16" fillId="0" borderId="10" xfId="5" applyNumberFormat="1" applyFont="1" applyBorder="1" applyAlignment="1">
      <alignment vertical="center"/>
    </xf>
    <xf numFmtId="0" fontId="16" fillId="0" borderId="10" xfId="9" applyFont="1" applyBorder="1" applyAlignment="1">
      <alignment horizontal="right" vertical="center"/>
    </xf>
    <xf numFmtId="57" fontId="16" fillId="0" borderId="10" xfId="9" applyNumberFormat="1" applyFont="1" applyBorder="1" applyAlignment="1">
      <alignment horizontal="center" vertical="center"/>
    </xf>
    <xf numFmtId="38" fontId="24" fillId="0" borderId="3" xfId="5" applyFont="1" applyBorder="1" applyAlignment="1">
      <alignment horizontal="distributed" vertical="center"/>
    </xf>
    <xf numFmtId="178" fontId="16" fillId="0" borderId="3" xfId="5" applyNumberFormat="1" applyFont="1" applyBorder="1" applyAlignment="1">
      <alignment vertical="center"/>
    </xf>
    <xf numFmtId="38" fontId="16" fillId="0" borderId="3" xfId="5" applyFont="1" applyBorder="1" applyAlignment="1">
      <alignment vertical="center"/>
    </xf>
    <xf numFmtId="181" fontId="16" fillId="0" borderId="12" xfId="9" applyNumberFormat="1" applyFont="1" applyBorder="1" applyAlignment="1">
      <alignment vertical="center"/>
    </xf>
    <xf numFmtId="0" fontId="16" fillId="0" borderId="3" xfId="9" applyFont="1" applyBorder="1" applyAlignment="1">
      <alignment vertical="center"/>
    </xf>
    <xf numFmtId="181" fontId="16" fillId="0" borderId="3" xfId="9" applyNumberFormat="1" applyFont="1" applyBorder="1" applyAlignment="1">
      <alignment vertical="center"/>
    </xf>
    <xf numFmtId="182" fontId="16" fillId="0" borderId="10" xfId="9" applyNumberFormat="1" applyFont="1" applyBorder="1" applyAlignment="1">
      <alignment horizontal="center" vertical="center"/>
    </xf>
    <xf numFmtId="0" fontId="16" fillId="0" borderId="10" xfId="9" applyNumberFormat="1" applyFont="1" applyBorder="1" applyAlignment="1">
      <alignment horizontal="center" vertical="center"/>
    </xf>
    <xf numFmtId="177" fontId="16" fillId="0" borderId="10" xfId="9" applyNumberFormat="1" applyFont="1" applyBorder="1" applyAlignment="1">
      <alignment vertical="center"/>
    </xf>
    <xf numFmtId="49" fontId="16" fillId="0" borderId="10" xfId="9" applyNumberFormat="1" applyFont="1" applyBorder="1" applyAlignment="1">
      <alignment horizontal="center" vertical="center"/>
    </xf>
    <xf numFmtId="2" fontId="16" fillId="0" borderId="10" xfId="9" applyNumberFormat="1" applyFont="1" applyBorder="1" applyAlignment="1">
      <alignment vertical="center"/>
    </xf>
    <xf numFmtId="0" fontId="24" fillId="0" borderId="10" xfId="9" applyFont="1" applyBorder="1" applyAlignment="1">
      <alignment horizontal="center" vertical="center"/>
    </xf>
    <xf numFmtId="38" fontId="16" fillId="0" borderId="9" xfId="5" applyFont="1" applyBorder="1" applyAlignment="1">
      <alignment vertical="center"/>
    </xf>
    <xf numFmtId="177" fontId="29" fillId="0" borderId="10" xfId="9" applyNumberFormat="1" applyFont="1" applyBorder="1" applyAlignment="1">
      <alignment vertical="center"/>
    </xf>
    <xf numFmtId="179" fontId="16" fillId="0" borderId="10" xfId="5" applyNumberFormat="1" applyFont="1" applyBorder="1" applyAlignment="1">
      <alignment horizontal="right" vertical="center"/>
    </xf>
    <xf numFmtId="184" fontId="16" fillId="0" borderId="10" xfId="5" applyNumberFormat="1" applyFont="1" applyBorder="1" applyAlignment="1">
      <alignment horizontal="right" vertical="center"/>
    </xf>
    <xf numFmtId="49" fontId="16" fillId="0" borderId="11" xfId="9" applyNumberFormat="1" applyFont="1" applyBorder="1" applyAlignment="1">
      <alignment vertical="center"/>
    </xf>
    <xf numFmtId="6" fontId="24" fillId="0" borderId="11" xfId="7" applyFont="1" applyBorder="1" applyAlignment="1">
      <alignment horizontal="center" vertical="center"/>
    </xf>
    <xf numFmtId="178" fontId="16" fillId="0" borderId="4" xfId="5" applyNumberFormat="1" applyFont="1" applyBorder="1" applyAlignment="1">
      <alignment vertical="center"/>
    </xf>
    <xf numFmtId="176" fontId="16" fillId="0" borderId="4" xfId="9" applyNumberFormat="1" applyFont="1" applyBorder="1" applyAlignment="1">
      <alignment horizontal="center" vertical="center"/>
    </xf>
    <xf numFmtId="181" fontId="16" fillId="0" borderId="11" xfId="9" applyNumberFormat="1" applyFont="1" applyBorder="1" applyAlignment="1">
      <alignment vertical="center"/>
    </xf>
    <xf numFmtId="181" fontId="16" fillId="0" borderId="4" xfId="9" applyNumberFormat="1" applyFont="1" applyBorder="1" applyAlignment="1">
      <alignment vertical="center"/>
    </xf>
    <xf numFmtId="38" fontId="16" fillId="0" borderId="4" xfId="5" applyFont="1" applyBorder="1" applyAlignment="1">
      <alignment vertical="center"/>
    </xf>
    <xf numFmtId="3" fontId="16" fillId="0" borderId="4" xfId="5" applyNumberFormat="1" applyFont="1" applyBorder="1" applyAlignment="1">
      <alignment vertical="center"/>
    </xf>
    <xf numFmtId="181" fontId="16" fillId="0" borderId="4" xfId="5" applyNumberFormat="1" applyFont="1" applyBorder="1" applyAlignment="1">
      <alignment vertical="center"/>
    </xf>
    <xf numFmtId="57" fontId="16" fillId="0" borderId="11" xfId="9" applyNumberFormat="1" applyFont="1" applyBorder="1" applyAlignment="1">
      <alignment horizontal="center" vertical="center"/>
    </xf>
    <xf numFmtId="177" fontId="16" fillId="0" borderId="0" xfId="9" applyNumberFormat="1" applyFont="1" applyBorder="1" applyAlignment="1">
      <alignment vertical="center"/>
    </xf>
    <xf numFmtId="178" fontId="16" fillId="0" borderId="0" xfId="9" applyNumberFormat="1" applyFont="1" applyBorder="1" applyAlignment="1">
      <alignment vertical="center"/>
    </xf>
    <xf numFmtId="179" fontId="16" fillId="0" borderId="0" xfId="9" applyNumberFormat="1" applyFont="1" applyBorder="1" applyAlignment="1">
      <alignment vertical="center"/>
    </xf>
    <xf numFmtId="38" fontId="16" fillId="0" borderId="0" xfId="9" applyNumberFormat="1" applyFont="1" applyBorder="1" applyAlignment="1">
      <alignment vertical="center"/>
    </xf>
    <xf numFmtId="38" fontId="29" fillId="0" borderId="10" xfId="5" applyFont="1" applyBorder="1" applyAlignment="1">
      <alignment vertical="center"/>
    </xf>
    <xf numFmtId="180" fontId="16" fillId="0" borderId="9" xfId="5" applyNumberFormat="1" applyFont="1" applyBorder="1" applyAlignment="1">
      <alignment vertical="center"/>
    </xf>
    <xf numFmtId="177" fontId="16" fillId="0" borderId="13" xfId="5" applyNumberFormat="1" applyFont="1" applyBorder="1" applyAlignment="1">
      <alignment vertical="center"/>
    </xf>
    <xf numFmtId="181" fontId="16" fillId="0" borderId="3" xfId="5" applyNumberFormat="1" applyFont="1" applyBorder="1" applyAlignment="1">
      <alignment vertical="center"/>
    </xf>
    <xf numFmtId="1" fontId="16" fillId="0" borderId="10" xfId="9" applyNumberFormat="1" applyFont="1" applyBorder="1" applyAlignment="1">
      <alignment horizontal="center" vertical="center"/>
    </xf>
    <xf numFmtId="185" fontId="16" fillId="0" borderId="9" xfId="9" quotePrefix="1" applyNumberFormat="1" applyFont="1" applyBorder="1" applyAlignment="1">
      <alignment horizontal="right" vertical="center"/>
    </xf>
    <xf numFmtId="179" fontId="16" fillId="0" borderId="9" xfId="5" applyNumberFormat="1" applyFont="1" applyBorder="1" applyAlignment="1">
      <alignment vertical="center"/>
    </xf>
    <xf numFmtId="38" fontId="16" fillId="0" borderId="0" xfId="5" applyFont="1" applyBorder="1" applyAlignment="1">
      <alignment vertical="center"/>
    </xf>
    <xf numFmtId="0" fontId="24" fillId="0" borderId="0" xfId="9" applyFont="1" applyBorder="1" applyAlignment="1">
      <alignment vertical="center"/>
    </xf>
    <xf numFmtId="0" fontId="16" fillId="0" borderId="15" xfId="9" applyFont="1" applyBorder="1" applyAlignment="1">
      <alignment horizontal="center" vertical="center"/>
    </xf>
    <xf numFmtId="0" fontId="16" fillId="0" borderId="2" xfId="9" applyFont="1" applyBorder="1" applyAlignment="1">
      <alignment vertical="center"/>
    </xf>
    <xf numFmtId="57" fontId="16" fillId="3" borderId="10" xfId="9" applyNumberFormat="1" applyFont="1" applyFill="1" applyBorder="1" applyAlignment="1">
      <alignment horizontal="center" vertical="center"/>
    </xf>
    <xf numFmtId="57" fontId="16" fillId="0" borderId="10" xfId="9" applyNumberFormat="1" applyFont="1" applyFill="1" applyBorder="1" applyAlignment="1">
      <alignment horizontal="center" vertical="center"/>
    </xf>
    <xf numFmtId="0" fontId="15" fillId="0" borderId="0" xfId="17" applyFont="1">
      <alignment vertical="center"/>
    </xf>
    <xf numFmtId="180" fontId="16" fillId="0" borderId="7" xfId="9" applyNumberFormat="1" applyFont="1" applyBorder="1" applyAlignment="1">
      <alignment vertical="center"/>
    </xf>
    <xf numFmtId="0" fontId="28" fillId="5" borderId="5" xfId="17" applyFont="1" applyFill="1" applyBorder="1" applyAlignment="1">
      <alignment horizontal="distributed" vertical="center" wrapText="1"/>
    </xf>
    <xf numFmtId="0" fontId="16" fillId="5" borderId="2" xfId="9" applyFont="1" applyFill="1" applyBorder="1" applyAlignment="1">
      <alignment horizontal="center" vertical="center"/>
    </xf>
    <xf numFmtId="0" fontId="16" fillId="3" borderId="9" xfId="17" applyFont="1" applyFill="1" applyBorder="1" applyAlignment="1">
      <alignment horizontal="center" vertical="center" wrapText="1"/>
    </xf>
    <xf numFmtId="0" fontId="21" fillId="0" borderId="0" xfId="11" applyFont="1" applyBorder="1" applyAlignment="1">
      <alignment vertical="center"/>
    </xf>
    <xf numFmtId="0" fontId="21" fillId="0" borderId="0" xfId="11" applyFont="1" applyAlignment="1">
      <alignment vertical="center"/>
    </xf>
    <xf numFmtId="0" fontId="33" fillId="0" borderId="0" xfId="11" applyFont="1" applyBorder="1" applyAlignment="1">
      <alignment horizontal="left" vertical="center"/>
    </xf>
    <xf numFmtId="0" fontId="33" fillId="0" borderId="0" xfId="11" applyFont="1" applyBorder="1" applyAlignment="1">
      <alignment horizontal="center" vertical="center"/>
    </xf>
    <xf numFmtId="0" fontId="21" fillId="0" borderId="8" xfId="11" applyFont="1" applyBorder="1" applyAlignment="1">
      <alignment horizontal="center" vertical="center"/>
    </xf>
    <xf numFmtId="0" fontId="21" fillId="0" borderId="10" xfId="11" applyFont="1" applyBorder="1" applyAlignment="1">
      <alignment horizontal="center" vertical="center"/>
    </xf>
    <xf numFmtId="0" fontId="21" fillId="0" borderId="11" xfId="11" applyFont="1" applyBorder="1" applyAlignment="1">
      <alignment horizontal="right" vertical="center"/>
    </xf>
    <xf numFmtId="0" fontId="21" fillId="0" borderId="14" xfId="11" applyFont="1" applyBorder="1" applyAlignment="1">
      <alignment horizontal="center" vertical="center"/>
    </xf>
    <xf numFmtId="0" fontId="21" fillId="0" borderId="5" xfId="11" applyFont="1" applyBorder="1" applyAlignment="1">
      <alignment horizontal="center" vertical="center"/>
    </xf>
    <xf numFmtId="0" fontId="21" fillId="0" borderId="14" xfId="11" applyFont="1" applyBorder="1" applyAlignment="1">
      <alignment horizontal="centerContinuous" vertical="center"/>
    </xf>
    <xf numFmtId="0" fontId="21" fillId="0" borderId="14" xfId="11" applyFont="1" applyBorder="1" applyAlignment="1">
      <alignment horizontal="left" vertical="center"/>
    </xf>
    <xf numFmtId="0" fontId="21" fillId="0" borderId="7" xfId="11" applyFont="1" applyBorder="1" applyAlignment="1">
      <alignment horizontal="center" vertical="center"/>
    </xf>
    <xf numFmtId="0" fontId="21" fillId="0" borderId="9" xfId="11" applyFont="1" applyBorder="1" applyAlignment="1">
      <alignment horizontal="center" vertical="center"/>
    </xf>
    <xf numFmtId="0" fontId="21" fillId="0" borderId="4" xfId="11" applyFont="1" applyBorder="1" applyAlignment="1">
      <alignment horizontal="center" vertical="center"/>
    </xf>
    <xf numFmtId="0" fontId="21" fillId="0" borderId="4" xfId="11" applyFont="1" applyBorder="1" applyAlignment="1">
      <alignment horizontal="right" vertical="center"/>
    </xf>
    <xf numFmtId="0" fontId="21" fillId="0" borderId="2" xfId="11" applyFont="1" applyBorder="1" applyAlignment="1">
      <alignment horizontal="center" vertical="center"/>
    </xf>
    <xf numFmtId="0" fontId="21" fillId="0" borderId="9" xfId="11" applyFont="1" applyBorder="1" applyAlignment="1">
      <alignment vertical="center"/>
    </xf>
    <xf numFmtId="0" fontId="21" fillId="0" borderId="4" xfId="11" applyFont="1" applyBorder="1" applyAlignment="1">
      <alignment vertical="center"/>
    </xf>
    <xf numFmtId="0" fontId="19" fillId="0" borderId="0" xfId="11" applyFont="1" applyBorder="1" applyAlignment="1">
      <alignment vertical="center"/>
    </xf>
    <xf numFmtId="0" fontId="15" fillId="0" borderId="0" xfId="14" applyFont="1">
      <alignment vertical="center"/>
    </xf>
    <xf numFmtId="0" fontId="15" fillId="0" borderId="0" xfId="14" applyFont="1" applyAlignment="1">
      <alignment vertical="center"/>
    </xf>
    <xf numFmtId="0" fontId="15" fillId="0" borderId="14" xfId="14" applyFont="1" applyBorder="1" applyAlignment="1">
      <alignment horizontal="center" vertical="center" wrapText="1"/>
    </xf>
    <xf numFmtId="0" fontId="15" fillId="0" borderId="5" xfId="14" applyFont="1" applyBorder="1" applyAlignment="1">
      <alignment vertical="center"/>
    </xf>
    <xf numFmtId="0" fontId="15" fillId="0" borderId="2" xfId="14" applyFont="1" applyBorder="1" applyAlignment="1">
      <alignment vertical="center"/>
    </xf>
    <xf numFmtId="0" fontId="15" fillId="0" borderId="15" xfId="14" applyFont="1" applyBorder="1" applyAlignment="1">
      <alignment vertical="center"/>
    </xf>
    <xf numFmtId="0" fontId="27" fillId="0" borderId="0" xfId="14" applyFont="1" applyAlignment="1">
      <alignment horizontal="right" vertical="center"/>
    </xf>
    <xf numFmtId="0" fontId="15" fillId="0" borderId="5" xfId="14" applyFont="1" applyBorder="1" applyAlignment="1">
      <alignment horizontal="right" vertical="center"/>
    </xf>
    <xf numFmtId="49" fontId="15" fillId="0" borderId="0" xfId="20" applyNumberFormat="1" applyFont="1" applyAlignment="1">
      <alignment horizontal="distributed" vertical="center"/>
    </xf>
    <xf numFmtId="0" fontId="15" fillId="0" borderId="0" xfId="20" applyFont="1" applyAlignment="1">
      <alignment horizontal="distributed" vertical="center"/>
    </xf>
    <xf numFmtId="0" fontId="15" fillId="0" borderId="7" xfId="20" applyFont="1" applyBorder="1" applyAlignment="1">
      <alignment horizontal="center" vertical="center"/>
    </xf>
    <xf numFmtId="0" fontId="15" fillId="0" borderId="20" xfId="20" applyFont="1" applyBorder="1" applyAlignment="1">
      <alignment horizontal="left" vertical="center"/>
    </xf>
    <xf numFmtId="0" fontId="15" fillId="0" borderId="20" xfId="20" applyFont="1" applyBorder="1" applyAlignment="1">
      <alignment horizontal="center" vertical="center"/>
    </xf>
    <xf numFmtId="0" fontId="15" fillId="0" borderId="16" xfId="20" applyFont="1" applyBorder="1" applyAlignment="1">
      <alignment horizontal="center" vertical="center"/>
    </xf>
    <xf numFmtId="0" fontId="15" fillId="0" borderId="11" xfId="20" applyFont="1" applyBorder="1" applyAlignment="1">
      <alignment horizontal="center" vertical="center"/>
    </xf>
    <xf numFmtId="0" fontId="15" fillId="0" borderId="6" xfId="20" applyFont="1" applyBorder="1" applyAlignment="1">
      <alignment horizontal="left" vertical="center"/>
    </xf>
    <xf numFmtId="0" fontId="15" fillId="0" borderId="6" xfId="20" applyFont="1" applyBorder="1" applyAlignment="1">
      <alignment horizontal="center" vertical="center"/>
    </xf>
    <xf numFmtId="0" fontId="15" fillId="0" borderId="18" xfId="20" applyFont="1" applyBorder="1" applyAlignment="1">
      <alignment horizontal="center" vertical="center"/>
    </xf>
    <xf numFmtId="0" fontId="14" fillId="0" borderId="0" xfId="12" applyFont="1" applyAlignment="1">
      <alignment vertical="center"/>
    </xf>
    <xf numFmtId="0" fontId="15" fillId="0" borderId="0" xfId="12" applyFont="1" applyAlignment="1">
      <alignment vertical="center"/>
    </xf>
    <xf numFmtId="0" fontId="15" fillId="0" borderId="0" xfId="12" applyFont="1" applyAlignment="1">
      <alignment horizontal="right" vertical="center"/>
    </xf>
    <xf numFmtId="0" fontId="16" fillId="0" borderId="0" xfId="12" applyFont="1" applyAlignment="1">
      <alignment vertical="center"/>
    </xf>
    <xf numFmtId="0" fontId="25" fillId="0" borderId="0" xfId="12" applyFont="1" applyAlignment="1">
      <alignment horizontal="right" vertical="center"/>
    </xf>
    <xf numFmtId="0" fontId="25" fillId="0" borderId="0" xfId="12" applyFont="1" applyAlignment="1">
      <alignment vertical="center"/>
    </xf>
    <xf numFmtId="0" fontId="35" fillId="0" borderId="0" xfId="12" applyFont="1" applyAlignment="1">
      <alignment vertical="center"/>
    </xf>
    <xf numFmtId="0" fontId="15" fillId="0" borderId="0" xfId="12" applyFont="1" applyAlignment="1">
      <alignment horizontal="center" vertical="center"/>
    </xf>
    <xf numFmtId="0" fontId="15" fillId="0" borderId="7" xfId="12" applyFont="1" applyBorder="1" applyAlignment="1">
      <alignment horizontal="center" vertical="center"/>
    </xf>
    <xf numFmtId="0" fontId="15" fillId="0" borderId="14" xfId="12" applyFont="1" applyBorder="1" applyAlignment="1">
      <alignment horizontal="center" vertical="center"/>
    </xf>
    <xf numFmtId="0" fontId="15" fillId="0" borderId="8" xfId="12" applyFont="1" applyBorder="1" applyAlignment="1">
      <alignment horizontal="center" vertical="center"/>
    </xf>
    <xf numFmtId="0" fontId="15" fillId="0" borderId="8" xfId="12" applyFont="1" applyBorder="1" applyAlignment="1">
      <alignment vertical="center"/>
    </xf>
    <xf numFmtId="0" fontId="15" fillId="0" borderId="20" xfId="12" applyFont="1" applyBorder="1" applyAlignment="1">
      <alignment vertical="center"/>
    </xf>
    <xf numFmtId="0" fontId="15" fillId="0" borderId="16" xfId="12" applyFont="1" applyBorder="1" applyAlignment="1">
      <alignment vertical="center"/>
    </xf>
    <xf numFmtId="0" fontId="15" fillId="0" borderId="9" xfId="12" applyFont="1" applyBorder="1" applyAlignment="1">
      <alignment horizontal="center" vertical="center"/>
    </xf>
    <xf numFmtId="0" fontId="15" fillId="0" borderId="10" xfId="12" applyFont="1" applyBorder="1" applyAlignment="1">
      <alignment horizontal="center" vertical="center"/>
    </xf>
    <xf numFmtId="0" fontId="15" fillId="0" borderId="10" xfId="12" applyFont="1" applyBorder="1" applyAlignment="1">
      <alignment vertical="center"/>
    </xf>
    <xf numFmtId="0" fontId="15" fillId="0" borderId="17" xfId="12" applyFont="1" applyBorder="1" applyAlignment="1">
      <alignment horizontal="center" vertical="center"/>
    </xf>
    <xf numFmtId="0" fontId="15" fillId="0" borderId="4" xfId="12" applyFont="1" applyBorder="1" applyAlignment="1">
      <alignment horizontal="center" vertical="center"/>
    </xf>
    <xf numFmtId="0" fontId="15" fillId="0" borderId="11" xfId="12" applyFont="1" applyBorder="1" applyAlignment="1">
      <alignment horizontal="right" vertical="center"/>
    </xf>
    <xf numFmtId="0" fontId="15" fillId="0" borderId="11" xfId="12" applyFont="1" applyBorder="1" applyAlignment="1">
      <alignment horizontal="center" vertical="center"/>
    </xf>
    <xf numFmtId="0" fontId="15" fillId="0" borderId="6" xfId="12" applyFont="1" applyBorder="1" applyAlignment="1">
      <alignment vertical="center"/>
    </xf>
    <xf numFmtId="0" fontId="15" fillId="0" borderId="17" xfId="12" applyFont="1" applyBorder="1" applyAlignment="1">
      <alignment vertical="center"/>
    </xf>
    <xf numFmtId="192" fontId="15" fillId="0" borderId="7" xfId="12" applyNumberFormat="1" applyFont="1" applyBorder="1" applyAlignment="1">
      <alignment vertical="center"/>
    </xf>
    <xf numFmtId="38" fontId="15" fillId="0" borderId="5" xfId="13" applyFont="1" applyBorder="1" applyAlignment="1">
      <alignment vertical="center"/>
    </xf>
    <xf numFmtId="0" fontId="15" fillId="0" borderId="7" xfId="12" applyFont="1" applyBorder="1" applyAlignment="1">
      <alignment vertical="top" wrapText="1"/>
    </xf>
    <xf numFmtId="38" fontId="16" fillId="0" borderId="5" xfId="13" applyFont="1" applyBorder="1" applyAlignment="1">
      <alignment vertical="center"/>
    </xf>
    <xf numFmtId="38" fontId="16" fillId="0" borderId="5" xfId="13" applyFont="1" applyBorder="1" applyAlignment="1">
      <alignment horizontal="center" vertical="center"/>
    </xf>
    <xf numFmtId="0" fontId="15" fillId="0" borderId="5" xfId="12" applyFont="1" applyBorder="1" applyAlignment="1">
      <alignment vertical="center"/>
    </xf>
    <xf numFmtId="0" fontId="14" fillId="0" borderId="16" xfId="12" applyFont="1" applyBorder="1" applyAlignment="1">
      <alignment horizontal="left" vertical="center"/>
    </xf>
    <xf numFmtId="0" fontId="15" fillId="0" borderId="14" xfId="12" applyFont="1" applyBorder="1" applyAlignment="1">
      <alignment vertical="center"/>
    </xf>
    <xf numFmtId="0" fontId="15" fillId="0" borderId="15" xfId="12" applyFont="1" applyBorder="1" applyAlignment="1">
      <alignment vertical="center"/>
    </xf>
    <xf numFmtId="0" fontId="15" fillId="0" borderId="7" xfId="12" applyFont="1" applyBorder="1" applyAlignment="1">
      <alignment vertical="center"/>
    </xf>
    <xf numFmtId="192" fontId="15" fillId="0" borderId="4" xfId="12" applyNumberFormat="1" applyFont="1" applyBorder="1" applyAlignment="1">
      <alignment vertical="center"/>
    </xf>
    <xf numFmtId="193" fontId="15" fillId="6" borderId="4" xfId="12" applyNumberFormat="1" applyFont="1" applyFill="1" applyBorder="1" applyAlignment="1">
      <alignment horizontal="center" vertical="top" wrapText="1"/>
    </xf>
    <xf numFmtId="194" fontId="16" fillId="0" borderId="97" xfId="12" applyNumberFormat="1" applyFont="1" applyBorder="1" applyAlignment="1">
      <alignment vertical="center"/>
    </xf>
    <xf numFmtId="0" fontId="15" fillId="0" borderId="11" xfId="12" applyFont="1" applyBorder="1" applyAlignment="1">
      <alignment vertical="center"/>
    </xf>
    <xf numFmtId="0" fontId="14" fillId="0" borderId="17" xfId="12" applyFont="1" applyBorder="1" applyAlignment="1">
      <alignment horizontal="left" vertical="center"/>
    </xf>
    <xf numFmtId="0" fontId="14" fillId="0" borderId="14" xfId="12" applyFont="1" applyBorder="1" applyAlignment="1">
      <alignment vertical="center"/>
    </xf>
    <xf numFmtId="195" fontId="15" fillId="0" borderId="4" xfId="12" applyNumberFormat="1" applyFont="1" applyBorder="1" applyAlignment="1">
      <alignment vertical="center"/>
    </xf>
    <xf numFmtId="195" fontId="15" fillId="0" borderId="18" xfId="12" applyNumberFormat="1" applyFont="1" applyBorder="1" applyAlignment="1">
      <alignment vertical="center"/>
    </xf>
    <xf numFmtId="195" fontId="15" fillId="0" borderId="0" xfId="12" applyNumberFormat="1" applyFont="1" applyAlignment="1">
      <alignment vertical="center"/>
    </xf>
    <xf numFmtId="0" fontId="15" fillId="0" borderId="9" xfId="12" applyFont="1" applyBorder="1" applyAlignment="1">
      <alignment vertical="center"/>
    </xf>
    <xf numFmtId="0" fontId="15" fillId="6" borderId="9" xfId="12" applyFont="1" applyFill="1" applyBorder="1" applyAlignment="1">
      <alignment vertical="top" wrapText="1"/>
    </xf>
    <xf numFmtId="191" fontId="15" fillId="6" borderId="4" xfId="13" applyNumberFormat="1" applyFont="1" applyFill="1" applyBorder="1" applyAlignment="1">
      <alignment vertical="center"/>
    </xf>
    <xf numFmtId="0" fontId="15" fillId="6" borderId="4" xfId="12" applyFont="1" applyFill="1" applyBorder="1" applyAlignment="1">
      <alignment vertical="top" wrapText="1"/>
    </xf>
    <xf numFmtId="38" fontId="15" fillId="0" borderId="5" xfId="13" applyFont="1" applyBorder="1" applyAlignment="1" applyProtection="1">
      <alignment vertical="center"/>
      <protection locked="0"/>
    </xf>
    <xf numFmtId="38" fontId="16" fillId="0" borderId="5" xfId="13" applyFont="1" applyBorder="1" applyAlignment="1" applyProtection="1">
      <alignment vertical="center"/>
      <protection locked="0"/>
    </xf>
    <xf numFmtId="194" fontId="16" fillId="0" borderId="97" xfId="12" applyNumberFormat="1" applyFont="1" applyBorder="1" applyAlignment="1" applyProtection="1">
      <alignment vertical="center"/>
      <protection locked="0"/>
    </xf>
    <xf numFmtId="0" fontId="14" fillId="0" borderId="18" xfId="12" applyFont="1" applyBorder="1" applyAlignment="1">
      <alignment horizontal="left" vertical="center"/>
    </xf>
    <xf numFmtId="0" fontId="36" fillId="0" borderId="4" xfId="12" applyFont="1" applyBorder="1" applyAlignment="1">
      <alignment vertical="center"/>
    </xf>
    <xf numFmtId="0" fontId="36" fillId="0" borderId="0" xfId="12" applyFont="1" applyAlignment="1">
      <alignment vertical="center"/>
    </xf>
    <xf numFmtId="0" fontId="15" fillId="0" borderId="4" xfId="12" applyFont="1" applyBorder="1" applyAlignment="1">
      <alignment vertical="center"/>
    </xf>
    <xf numFmtId="192" fontId="15" fillId="0" borderId="9" xfId="12" applyNumberFormat="1" applyFont="1" applyBorder="1" applyAlignment="1">
      <alignment vertical="center"/>
    </xf>
    <xf numFmtId="0" fontId="14" fillId="0" borderId="0" xfId="12" applyFont="1"/>
    <xf numFmtId="196" fontId="37" fillId="0" borderId="18" xfId="12" applyNumberFormat="1" applyFont="1" applyBorder="1"/>
    <xf numFmtId="196" fontId="14" fillId="0" borderId="18" xfId="12" applyNumberFormat="1" applyFont="1" applyBorder="1"/>
    <xf numFmtId="0" fontId="14" fillId="0" borderId="17" xfId="12" applyFont="1" applyBorder="1"/>
    <xf numFmtId="0" fontId="14" fillId="0" borderId="6" xfId="12" applyFont="1" applyBorder="1"/>
    <xf numFmtId="0" fontId="14" fillId="0" borderId="18" xfId="12" applyFont="1" applyBorder="1"/>
    <xf numFmtId="0" fontId="38" fillId="0" borderId="0" xfId="12" applyFont="1" applyAlignment="1">
      <alignment horizontal="left" wrapText="1"/>
    </xf>
    <xf numFmtId="0" fontId="28" fillId="0" borderId="0" xfId="12" applyFont="1" applyAlignment="1">
      <alignment horizontal="center" vertical="center"/>
    </xf>
    <xf numFmtId="0" fontId="28" fillId="0" borderId="0" xfId="12" applyFont="1" applyAlignment="1">
      <alignment vertical="center"/>
    </xf>
    <xf numFmtId="0" fontId="32" fillId="0" borderId="0" xfId="12" applyFont="1" applyAlignment="1">
      <alignment vertical="center"/>
    </xf>
    <xf numFmtId="0" fontId="14" fillId="0" borderId="8" xfId="12" applyFont="1" applyBorder="1" applyAlignment="1">
      <alignment vertical="top" wrapText="1"/>
    </xf>
    <xf numFmtId="0" fontId="14" fillId="0" borderId="20" xfId="12" applyFont="1" applyBorder="1" applyAlignment="1">
      <alignment vertical="top" wrapText="1"/>
    </xf>
    <xf numFmtId="0" fontId="14" fillId="0" borderId="16" xfId="12" applyFont="1" applyBorder="1" applyAlignment="1">
      <alignment vertical="top" wrapText="1"/>
    </xf>
    <xf numFmtId="0" fontId="14" fillId="0" borderId="10" xfId="12" applyFont="1" applyBorder="1" applyAlignment="1">
      <alignment vertical="top" wrapText="1"/>
    </xf>
    <xf numFmtId="0" fontId="14" fillId="0" borderId="0" xfId="12" applyFont="1" applyAlignment="1">
      <alignment vertical="top" wrapText="1"/>
    </xf>
    <xf numFmtId="0" fontId="14" fillId="0" borderId="17" xfId="12" applyFont="1" applyBorder="1" applyAlignment="1">
      <alignment vertical="top" wrapText="1"/>
    </xf>
    <xf numFmtId="0" fontId="14" fillId="0" borderId="11" xfId="12" applyFont="1" applyBorder="1" applyAlignment="1">
      <alignment vertical="top" wrapText="1"/>
    </xf>
    <xf numFmtId="0" fontId="14" fillId="0" borderId="6" xfId="12" applyFont="1" applyBorder="1" applyAlignment="1">
      <alignment vertical="top" wrapText="1"/>
    </xf>
    <xf numFmtId="0" fontId="14" fillId="0" borderId="18" xfId="12" applyFont="1" applyBorder="1" applyAlignment="1">
      <alignment vertical="top" wrapText="1"/>
    </xf>
    <xf numFmtId="0" fontId="27" fillId="0" borderId="0" xfId="9" applyFont="1" applyBorder="1" applyAlignment="1">
      <alignment vertical="center"/>
    </xf>
    <xf numFmtId="0" fontId="27" fillId="0" borderId="0" xfId="17" applyFont="1" applyAlignment="1">
      <alignment horizontal="distributed" vertical="center" wrapText="1"/>
    </xf>
    <xf numFmtId="0" fontId="27" fillId="0" borderId="0" xfId="9" applyFont="1" applyBorder="1" applyAlignment="1">
      <alignment horizontal="center" vertical="center"/>
    </xf>
    <xf numFmtId="0" fontId="22" fillId="0" borderId="0" xfId="12" applyFont="1" applyAlignment="1">
      <alignment horizontal="left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9" applyFont="1" applyBorder="1" applyAlignment="1">
      <alignment vertical="center"/>
    </xf>
    <xf numFmtId="0" fontId="15" fillId="0" borderId="0" xfId="17" applyFont="1" applyAlignment="1">
      <alignment vertical="center" wrapText="1"/>
    </xf>
    <xf numFmtId="0" fontId="15" fillId="0" borderId="27" xfId="17" applyFont="1" applyBorder="1" applyAlignment="1">
      <alignment horizontal="center" vertical="center"/>
    </xf>
    <xf numFmtId="0" fontId="15" fillId="0" borderId="95" xfId="17" applyFont="1" applyBorder="1" applyAlignment="1">
      <alignment horizontal="center" vertical="center"/>
    </xf>
    <xf numFmtId="0" fontId="15" fillId="0" borderId="89" xfId="17" applyFont="1" applyBorder="1" applyAlignment="1">
      <alignment horizontal="center" vertical="center"/>
    </xf>
    <xf numFmtId="0" fontId="15" fillId="0" borderId="49" xfId="17" applyFont="1" applyBorder="1" applyAlignment="1">
      <alignment horizontal="center" vertical="center"/>
    </xf>
    <xf numFmtId="0" fontId="15" fillId="0" borderId="40" xfId="17" applyFont="1" applyBorder="1" applyAlignment="1">
      <alignment horizontal="center" vertical="center"/>
    </xf>
    <xf numFmtId="0" fontId="15" fillId="0" borderId="50" xfId="17" applyFont="1" applyBorder="1" applyAlignment="1">
      <alignment horizontal="center" vertical="center"/>
    </xf>
    <xf numFmtId="0" fontId="15" fillId="0" borderId="40" xfId="17" applyFont="1" applyBorder="1" applyAlignment="1">
      <alignment horizontal="right" vertical="center"/>
    </xf>
    <xf numFmtId="0" fontId="15" fillId="0" borderId="40" xfId="17" applyFont="1" applyBorder="1" applyAlignment="1">
      <alignment horizontal="left" vertical="center"/>
    </xf>
    <xf numFmtId="0" fontId="15" fillId="0" borderId="38" xfId="17" applyFont="1" applyBorder="1" applyAlignment="1">
      <alignment horizontal="center" vertical="center"/>
    </xf>
    <xf numFmtId="0" fontId="15" fillId="0" borderId="48" xfId="17" applyFont="1" applyBorder="1" applyAlignment="1">
      <alignment horizontal="center" vertical="center"/>
    </xf>
    <xf numFmtId="49" fontId="15" fillId="0" borderId="80" xfId="17" applyNumberFormat="1" applyFont="1" applyBorder="1" applyAlignment="1">
      <alignment horizontal="center" vertical="center"/>
    </xf>
    <xf numFmtId="0" fontId="15" fillId="0" borderId="42" xfId="17" applyFont="1" applyBorder="1" applyAlignment="1">
      <alignment horizontal="center" vertical="center"/>
    </xf>
    <xf numFmtId="0" fontId="15" fillId="0" borderId="32" xfId="17" applyFont="1" applyBorder="1" applyAlignment="1">
      <alignment horizontal="center" vertical="center"/>
    </xf>
    <xf numFmtId="0" fontId="15" fillId="0" borderId="24" xfId="17" applyFont="1" applyBorder="1" applyAlignment="1">
      <alignment horizontal="center" vertical="center"/>
    </xf>
    <xf numFmtId="38" fontId="15" fillId="0" borderId="42" xfId="18" applyFont="1" applyBorder="1" applyAlignment="1">
      <alignment horizontal="center" vertical="center"/>
    </xf>
    <xf numFmtId="38" fontId="15" fillId="0" borderId="24" xfId="18" applyFont="1" applyBorder="1" applyAlignment="1">
      <alignment horizontal="center" vertical="center"/>
    </xf>
    <xf numFmtId="38" fontId="15" fillId="0" borderId="33" xfId="18" applyFont="1" applyBorder="1" applyAlignment="1">
      <alignment horizontal="center" vertical="center" wrapText="1"/>
    </xf>
    <xf numFmtId="38" fontId="15" fillId="0" borderId="48" xfId="18" applyFont="1" applyBorder="1" applyAlignment="1">
      <alignment horizontal="center" vertical="center"/>
    </xf>
    <xf numFmtId="3" fontId="15" fillId="0" borderId="31" xfId="17" applyNumberFormat="1" applyFont="1" applyBorder="1">
      <alignment vertical="center"/>
    </xf>
    <xf numFmtId="190" fontId="15" fillId="0" borderId="84" xfId="17" applyNumberFormat="1" applyFont="1" applyBorder="1" applyAlignment="1">
      <alignment horizontal="left" vertical="center"/>
    </xf>
    <xf numFmtId="190" fontId="15" fillId="0" borderId="31" xfId="18" applyNumberFormat="1" applyFont="1" applyBorder="1">
      <alignment vertical="center"/>
    </xf>
    <xf numFmtId="190" fontId="15" fillId="0" borderId="10" xfId="18" applyNumberFormat="1" applyFont="1" applyBorder="1">
      <alignment vertical="center"/>
    </xf>
    <xf numFmtId="190" fontId="15" fillId="0" borderId="9" xfId="18" applyNumberFormat="1" applyFont="1" applyBorder="1">
      <alignment vertical="center"/>
    </xf>
    <xf numFmtId="190" fontId="15" fillId="0" borderId="45" xfId="18" applyNumberFormat="1" applyFont="1" applyBorder="1">
      <alignment vertical="center"/>
    </xf>
    <xf numFmtId="191" fontId="15" fillId="0" borderId="36" xfId="18" applyNumberFormat="1" applyFont="1" applyBorder="1">
      <alignment vertical="center"/>
    </xf>
    <xf numFmtId="191" fontId="15" fillId="0" borderId="9" xfId="18" applyNumberFormat="1" applyFont="1" applyBorder="1">
      <alignment vertical="center"/>
    </xf>
    <xf numFmtId="191" fontId="15" fillId="0" borderId="17" xfId="18" applyNumberFormat="1" applyFont="1" applyBorder="1">
      <alignment vertical="center"/>
    </xf>
    <xf numFmtId="191" fontId="15" fillId="0" borderId="22" xfId="18" applyNumberFormat="1" applyFont="1" applyBorder="1">
      <alignment vertical="center"/>
    </xf>
    <xf numFmtId="3" fontId="15" fillId="0" borderId="47" xfId="17" applyNumberFormat="1" applyFont="1" applyBorder="1" applyAlignment="1">
      <alignment horizontal="center" vertical="center"/>
    </xf>
    <xf numFmtId="3" fontId="15" fillId="0" borderId="30" xfId="17" applyNumberFormat="1" applyFont="1" applyBorder="1" applyAlignment="1">
      <alignment horizontal="left" vertical="center"/>
    </xf>
    <xf numFmtId="190" fontId="15" fillId="0" borderId="85" xfId="18" applyNumberFormat="1" applyFont="1" applyFill="1" applyBorder="1" applyAlignment="1">
      <alignment horizontal="right" vertical="center"/>
    </xf>
    <xf numFmtId="190" fontId="15" fillId="0" borderId="30" xfId="18" applyNumberFormat="1" applyFont="1" applyBorder="1">
      <alignment vertical="center"/>
    </xf>
    <xf numFmtId="190" fontId="15" fillId="0" borderId="11" xfId="18" applyNumberFormat="1" applyFont="1" applyBorder="1">
      <alignment vertical="center"/>
    </xf>
    <xf numFmtId="190" fontId="15" fillId="0" borderId="4" xfId="18" applyNumberFormat="1" applyFont="1" applyBorder="1">
      <alignment vertical="center"/>
    </xf>
    <xf numFmtId="191" fontId="15" fillId="0" borderId="37" xfId="18" applyNumberFormat="1" applyFont="1" applyBorder="1">
      <alignment vertical="center"/>
    </xf>
    <xf numFmtId="191" fontId="15" fillId="0" borderId="4" xfId="18" applyNumberFormat="1" applyFont="1" applyBorder="1">
      <alignment vertical="center"/>
    </xf>
    <xf numFmtId="3" fontId="15" fillId="0" borderId="46" xfId="17" applyNumberFormat="1" applyFont="1" applyBorder="1" applyAlignment="1">
      <alignment horizontal="center" vertical="center"/>
    </xf>
    <xf numFmtId="3" fontId="15" fillId="0" borderId="19" xfId="17" applyNumberFormat="1" applyFont="1" applyBorder="1" applyAlignment="1">
      <alignment horizontal="left" vertical="center"/>
    </xf>
    <xf numFmtId="190" fontId="15" fillId="0" borderId="36" xfId="17" applyNumberFormat="1" applyFont="1" applyBorder="1">
      <alignment vertical="center"/>
    </xf>
    <xf numFmtId="190" fontId="15" fillId="0" borderId="9" xfId="17" applyNumberFormat="1" applyFont="1" applyBorder="1">
      <alignment vertical="center"/>
    </xf>
    <xf numFmtId="190" fontId="15" fillId="0" borderId="45" xfId="17" applyNumberFormat="1" applyFont="1" applyBorder="1">
      <alignment vertical="center"/>
    </xf>
    <xf numFmtId="3" fontId="15" fillId="0" borderId="30" xfId="17" applyNumberFormat="1" applyFont="1" applyBorder="1">
      <alignment vertical="center"/>
    </xf>
    <xf numFmtId="190" fontId="15" fillId="0" borderId="22" xfId="17" applyNumberFormat="1" applyFont="1" applyBorder="1">
      <alignment vertical="center"/>
    </xf>
    <xf numFmtId="191" fontId="15" fillId="0" borderId="35" xfId="18" applyNumberFormat="1" applyFont="1" applyBorder="1">
      <alignment vertical="center"/>
    </xf>
    <xf numFmtId="191" fontId="15" fillId="0" borderId="7" xfId="18" applyNumberFormat="1" applyFont="1" applyBorder="1">
      <alignment vertical="center"/>
    </xf>
    <xf numFmtId="191" fontId="15" fillId="0" borderId="47" xfId="18" applyNumberFormat="1" applyFont="1" applyBorder="1">
      <alignment vertical="center"/>
    </xf>
    <xf numFmtId="190" fontId="15" fillId="0" borderId="23" xfId="17" applyNumberFormat="1" applyFont="1" applyBorder="1">
      <alignment vertical="center"/>
    </xf>
    <xf numFmtId="191" fontId="15" fillId="0" borderId="46" xfId="18" applyNumberFormat="1" applyFont="1" applyBorder="1">
      <alignment vertical="center"/>
    </xf>
    <xf numFmtId="0" fontId="15" fillId="0" borderId="19" xfId="17" applyFont="1" applyBorder="1" applyAlignment="1">
      <alignment horizontal="left" vertical="center"/>
    </xf>
    <xf numFmtId="0" fontId="15" fillId="0" borderId="30" xfId="17" applyFont="1" applyBorder="1">
      <alignment vertical="center"/>
    </xf>
    <xf numFmtId="0" fontId="15" fillId="0" borderId="27" xfId="17" applyFont="1" applyBorder="1">
      <alignment vertical="center"/>
    </xf>
    <xf numFmtId="190" fontId="15" fillId="0" borderId="89" xfId="18" applyNumberFormat="1" applyFont="1" applyFill="1" applyBorder="1" applyAlignment="1">
      <alignment vertical="center"/>
    </xf>
    <xf numFmtId="190" fontId="15" fillId="0" borderId="27" xfId="18" applyNumberFormat="1" applyFont="1" applyBorder="1" applyAlignment="1">
      <alignment vertical="center"/>
    </xf>
    <xf numFmtId="190" fontId="15" fillId="0" borderId="94" xfId="18" applyNumberFormat="1" applyFont="1" applyBorder="1" applyAlignment="1">
      <alignment vertical="center"/>
    </xf>
    <xf numFmtId="190" fontId="15" fillId="0" borderId="95" xfId="18" applyNumberFormat="1" applyFont="1" applyBorder="1" applyAlignment="1">
      <alignment vertical="center"/>
    </xf>
    <xf numFmtId="191" fontId="15" fillId="0" borderId="27" xfId="18" applyNumberFormat="1" applyFont="1" applyBorder="1" applyAlignment="1">
      <alignment vertical="center"/>
    </xf>
    <xf numFmtId="191" fontId="15" fillId="0" borderId="94" xfId="18" applyNumberFormat="1" applyFont="1" applyBorder="1" applyAlignment="1">
      <alignment vertical="center"/>
    </xf>
    <xf numFmtId="191" fontId="15" fillId="0" borderId="95" xfId="18" applyNumberFormat="1" applyFont="1" applyBorder="1" applyAlignment="1">
      <alignment vertical="center"/>
    </xf>
    <xf numFmtId="0" fontId="15" fillId="0" borderId="29" xfId="17" applyFont="1" applyBorder="1">
      <alignment vertical="center"/>
    </xf>
    <xf numFmtId="190" fontId="15" fillId="0" borderId="80" xfId="18" applyNumberFormat="1" applyFont="1" applyFill="1" applyBorder="1" applyAlignment="1">
      <alignment vertical="center"/>
    </xf>
    <xf numFmtId="190" fontId="15" fillId="0" borderId="38" xfId="18" applyNumberFormat="1" applyFont="1" applyBorder="1" applyAlignment="1">
      <alignment vertical="center"/>
    </xf>
    <xf numFmtId="190" fontId="15" fillId="0" borderId="24" xfId="18" applyNumberFormat="1" applyFont="1" applyBorder="1" applyAlignment="1">
      <alignment vertical="center"/>
    </xf>
    <xf numFmtId="190" fontId="15" fillId="0" borderId="33" xfId="18" applyNumberFormat="1" applyFont="1" applyBorder="1" applyAlignment="1">
      <alignment vertical="center"/>
    </xf>
    <xf numFmtId="190" fontId="15" fillId="0" borderId="25" xfId="18" applyNumberFormat="1" applyFont="1" applyBorder="1" applyAlignment="1">
      <alignment vertical="center"/>
    </xf>
    <xf numFmtId="191" fontId="15" fillId="0" borderId="42" xfId="18" applyNumberFormat="1" applyFont="1" applyBorder="1" applyAlignment="1">
      <alignment vertical="center"/>
    </xf>
    <xf numFmtId="191" fontId="15" fillId="0" borderId="32" xfId="18" applyNumberFormat="1" applyFont="1" applyBorder="1" applyAlignment="1">
      <alignment vertical="center"/>
    </xf>
    <xf numFmtId="191" fontId="15" fillId="0" borderId="48" xfId="18" applyNumberFormat="1" applyFont="1" applyBorder="1" applyAlignment="1">
      <alignment vertical="center"/>
    </xf>
    <xf numFmtId="0" fontId="15" fillId="0" borderId="25" xfId="17" applyFont="1" applyBorder="1">
      <alignment vertical="center"/>
    </xf>
    <xf numFmtId="0" fontId="20" fillId="0" borderId="0" xfId="0" applyFont="1" applyBorder="1" applyAlignment="1">
      <alignment vertical="center"/>
    </xf>
    <xf numFmtId="0" fontId="15" fillId="0" borderId="0" xfId="17" applyFont="1" applyBorder="1">
      <alignment vertical="center"/>
    </xf>
    <xf numFmtId="190" fontId="15" fillId="0" borderId="0" xfId="18" applyNumberFormat="1" applyFont="1" applyFill="1" applyBorder="1" applyAlignment="1">
      <alignment vertical="center"/>
    </xf>
    <xf numFmtId="190" fontId="15" fillId="0" borderId="0" xfId="18" applyNumberFormat="1" applyFont="1" applyBorder="1" applyAlignment="1">
      <alignment vertical="center"/>
    </xf>
    <xf numFmtId="191" fontId="15" fillId="0" borderId="0" xfId="18" applyNumberFormat="1" applyFont="1" applyBorder="1" applyAlignment="1">
      <alignment vertical="center"/>
    </xf>
    <xf numFmtId="38" fontId="15" fillId="0" borderId="0" xfId="18" applyFont="1" applyBorder="1">
      <alignment vertical="center"/>
    </xf>
    <xf numFmtId="38" fontId="15" fillId="0" borderId="0" xfId="18" applyFont="1" applyBorder="1" applyAlignment="1">
      <alignment vertical="center"/>
    </xf>
    <xf numFmtId="0" fontId="15" fillId="0" borderId="0" xfId="19" applyFont="1" applyAlignment="1">
      <alignment horizontal="left" vertical="center" indent="1"/>
    </xf>
    <xf numFmtId="0" fontId="15" fillId="0" borderId="0" xfId="19" applyFont="1" applyAlignment="1">
      <alignment horizontal="left" vertical="center" indent="2"/>
    </xf>
    <xf numFmtId="0" fontId="15" fillId="0" borderId="0" xfId="19" applyFont="1">
      <alignment vertical="center"/>
    </xf>
    <xf numFmtId="197" fontId="21" fillId="0" borderId="14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14" fillId="3" borderId="7" xfId="0" applyFont="1" applyFill="1" applyBorder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4" fillId="4" borderId="2" xfId="0" applyFont="1" applyFill="1" applyBorder="1" applyAlignment="1">
      <alignment horizontal="right" vertical="center"/>
    </xf>
    <xf numFmtId="0" fontId="14" fillId="4" borderId="2" xfId="0" applyFont="1" applyFill="1" applyBorder="1" applyAlignment="1">
      <alignment vertical="center"/>
    </xf>
    <xf numFmtId="0" fontId="21" fillId="4" borderId="5" xfId="0" applyFont="1" applyFill="1" applyBorder="1" applyAlignment="1">
      <alignment horizontal="right" vertical="center"/>
    </xf>
    <xf numFmtId="0" fontId="15" fillId="4" borderId="14" xfId="12" applyFont="1" applyFill="1" applyBorder="1" applyAlignment="1">
      <alignment horizontal="center" vertical="center"/>
    </xf>
    <xf numFmtId="0" fontId="20" fillId="0" borderId="0" xfId="11" applyFont="1" applyAlignment="1">
      <alignment horizontal="left" vertical="center"/>
    </xf>
    <xf numFmtId="0" fontId="20" fillId="0" borderId="0" xfId="11" applyFont="1" applyBorder="1" applyAlignment="1">
      <alignment horizontal="left" vertical="center"/>
    </xf>
    <xf numFmtId="0" fontId="20" fillId="0" borderId="6" xfId="11" applyFont="1" applyBorder="1" applyAlignment="1">
      <alignment horizontal="left" vertical="center"/>
    </xf>
    <xf numFmtId="0" fontId="20" fillId="0" borderId="2" xfId="11" applyFont="1" applyBorder="1" applyAlignment="1">
      <alignment horizontal="left" vertical="center"/>
    </xf>
    <xf numFmtId="0" fontId="20" fillId="0" borderId="5" xfId="11" applyFont="1" applyBorder="1" applyAlignment="1">
      <alignment horizontal="left" vertical="center"/>
    </xf>
    <xf numFmtId="0" fontId="20" fillId="0" borderId="20" xfId="11" applyFont="1" applyBorder="1" applyAlignment="1">
      <alignment horizontal="left" vertical="center"/>
    </xf>
    <xf numFmtId="0" fontId="20" fillId="0" borderId="18" xfId="11" applyFont="1" applyBorder="1" applyAlignment="1">
      <alignment horizontal="left" vertical="center"/>
    </xf>
    <xf numFmtId="0" fontId="20" fillId="0" borderId="4" xfId="11" applyFont="1" applyBorder="1" applyAlignment="1">
      <alignment horizontal="left" vertical="center"/>
    </xf>
    <xf numFmtId="0" fontId="20" fillId="0" borderId="15" xfId="11" applyFont="1" applyBorder="1" applyAlignment="1">
      <alignment horizontal="left" vertical="center"/>
    </xf>
    <xf numFmtId="0" fontId="20" fillId="0" borderId="14" xfId="11" applyFont="1" applyBorder="1" applyAlignment="1">
      <alignment horizontal="left" vertical="center"/>
    </xf>
    <xf numFmtId="0" fontId="20" fillId="0" borderId="8" xfId="11" applyFont="1" applyBorder="1" applyAlignment="1">
      <alignment horizontal="left" vertical="center"/>
    </xf>
    <xf numFmtId="0" fontId="20" fillId="0" borderId="16" xfId="11" applyFont="1" applyBorder="1" applyAlignment="1">
      <alignment horizontal="left" vertical="center"/>
    </xf>
    <xf numFmtId="0" fontId="20" fillId="0" borderId="11" xfId="11" applyFont="1" applyBorder="1" applyAlignment="1">
      <alignment horizontal="left" vertical="center"/>
    </xf>
    <xf numFmtId="0" fontId="20" fillId="0" borderId="11" xfId="11" applyFont="1" applyBorder="1" applyAlignment="1">
      <alignment horizontal="left" vertical="center" textRotation="255"/>
    </xf>
    <xf numFmtId="0" fontId="20" fillId="0" borderId="10" xfId="11" applyFont="1" applyBorder="1" applyAlignment="1">
      <alignment horizontal="center" vertical="center" textRotation="255"/>
    </xf>
    <xf numFmtId="0" fontId="20" fillId="0" borderId="5" xfId="11" applyFont="1" applyBorder="1" applyAlignment="1">
      <alignment horizontal="left" vertical="center" wrapText="1"/>
    </xf>
    <xf numFmtId="0" fontId="20" fillId="0" borderId="7" xfId="11" applyFont="1" applyBorder="1" applyAlignment="1">
      <alignment horizontal="left" vertical="center"/>
    </xf>
    <xf numFmtId="0" fontId="20" fillId="0" borderId="15" xfId="11" applyFont="1" applyBorder="1" applyAlignment="1">
      <alignment vertical="center"/>
    </xf>
    <xf numFmtId="0" fontId="20" fillId="0" borderId="8" xfId="11" applyFont="1" applyBorder="1" applyAlignment="1">
      <alignment horizontal="left" vertical="center" textRotation="255"/>
    </xf>
    <xf numFmtId="0" fontId="20" fillId="5" borderId="2" xfId="11" applyFont="1" applyFill="1" applyBorder="1" applyAlignment="1">
      <alignment horizontal="left" vertical="center"/>
    </xf>
    <xf numFmtId="0" fontId="20" fillId="4" borderId="5" xfId="11" applyFont="1" applyFill="1" applyBorder="1" applyAlignment="1">
      <alignment horizontal="center" vertical="center"/>
    </xf>
    <xf numFmtId="0" fontId="20" fillId="5" borderId="2" xfId="11" applyFont="1" applyFill="1" applyBorder="1" applyAlignment="1">
      <alignment vertical="center"/>
    </xf>
    <xf numFmtId="0" fontId="20" fillId="5" borderId="6" xfId="11" applyFont="1" applyFill="1" applyBorder="1" applyAlignment="1">
      <alignment horizontal="left" vertical="center"/>
    </xf>
    <xf numFmtId="38" fontId="20" fillId="5" borderId="2" xfId="5" applyFont="1" applyFill="1" applyBorder="1" applyAlignment="1">
      <alignment horizontal="right" vertical="center"/>
    </xf>
    <xf numFmtId="38" fontId="20" fillId="5" borderId="5" xfId="5" applyFont="1" applyFill="1" applyBorder="1" applyAlignment="1">
      <alignment horizontal="right" vertical="center"/>
    </xf>
    <xf numFmtId="38" fontId="20" fillId="5" borderId="11" xfId="5" applyFont="1" applyFill="1" applyBorder="1" applyAlignment="1">
      <alignment horizontal="right" vertical="center"/>
    </xf>
    <xf numFmtId="0" fontId="20" fillId="5" borderId="11" xfId="11" applyFont="1" applyFill="1" applyBorder="1" applyAlignment="1">
      <alignment horizontal="left" vertical="center"/>
    </xf>
    <xf numFmtId="0" fontId="20" fillId="5" borderId="5" xfId="11" applyFont="1" applyFill="1" applyBorder="1" applyAlignment="1">
      <alignment horizontal="left" vertical="center"/>
    </xf>
    <xf numFmtId="193" fontId="20" fillId="5" borderId="11" xfId="11" applyNumberFormat="1" applyFont="1" applyFill="1" applyBorder="1" applyAlignment="1">
      <alignment horizontal="center" vertical="center"/>
    </xf>
    <xf numFmtId="0" fontId="16" fillId="4" borderId="15" xfId="9" applyFont="1" applyFill="1" applyBorder="1" applyAlignment="1">
      <alignment horizontal="center" vertical="center"/>
    </xf>
    <xf numFmtId="0" fontId="20" fillId="0" borderId="14" xfId="11" applyFont="1" applyBorder="1" applyAlignment="1">
      <alignment vertical="center"/>
    </xf>
    <xf numFmtId="0" fontId="20" fillId="0" borderId="7" xfId="11" applyFont="1" applyBorder="1" applyAlignment="1">
      <alignment vertical="center"/>
    </xf>
    <xf numFmtId="0" fontId="20" fillId="0" borderId="4" xfId="11" applyFont="1" applyBorder="1" applyAlignment="1">
      <alignment vertical="center"/>
    </xf>
    <xf numFmtId="0" fontId="15" fillId="0" borderId="0" xfId="20" applyFont="1" applyAlignment="1">
      <alignment horizontal="left" vertical="center"/>
    </xf>
    <xf numFmtId="0" fontId="15" fillId="0" borderId="0" xfId="20" applyFont="1" applyAlignment="1">
      <alignment vertical="center"/>
    </xf>
    <xf numFmtId="49" fontId="15" fillId="0" borderId="0" xfId="20" applyNumberFormat="1" applyFont="1" applyAlignment="1">
      <alignment vertical="center"/>
    </xf>
    <xf numFmtId="0" fontId="15" fillId="0" borderId="0" xfId="20" applyFont="1" applyFill="1" applyAlignment="1">
      <alignment vertical="center"/>
    </xf>
    <xf numFmtId="0" fontId="15" fillId="5" borderId="0" xfId="20" applyFont="1" applyFill="1" applyAlignment="1">
      <alignment vertical="center"/>
    </xf>
    <xf numFmtId="0" fontId="15" fillId="4" borderId="0" xfId="20" applyFont="1" applyFill="1" applyAlignment="1">
      <alignment vertical="center"/>
    </xf>
    <xf numFmtId="49" fontId="15" fillId="0" borderId="9" xfId="20" applyNumberFormat="1" applyFont="1" applyBorder="1" applyAlignment="1">
      <alignment vertical="center"/>
    </xf>
    <xf numFmtId="3" fontId="15" fillId="0" borderId="8" xfId="20" applyNumberFormat="1" applyFont="1" applyBorder="1" applyAlignment="1">
      <alignment vertical="center"/>
    </xf>
    <xf numFmtId="3" fontId="15" fillId="0" borderId="20" xfId="20" applyNumberFormat="1" applyFont="1" applyBorder="1" applyAlignment="1">
      <alignment vertical="center"/>
    </xf>
    <xf numFmtId="3" fontId="15" fillId="0" borderId="16" xfId="20" applyNumberFormat="1" applyFont="1" applyBorder="1" applyAlignment="1">
      <alignment vertical="center"/>
    </xf>
    <xf numFmtId="3" fontId="15" fillId="0" borderId="14" xfId="20" applyNumberFormat="1" applyFont="1" applyBorder="1" applyAlignment="1">
      <alignment vertical="center"/>
    </xf>
    <xf numFmtId="3" fontId="15" fillId="0" borderId="10" xfId="20" applyNumberFormat="1" applyFont="1" applyBorder="1" applyAlignment="1">
      <alignment vertical="center"/>
    </xf>
    <xf numFmtId="3" fontId="15" fillId="0" borderId="17" xfId="20" applyNumberFormat="1" applyFont="1" applyBorder="1" applyAlignment="1">
      <alignment vertical="center"/>
    </xf>
    <xf numFmtId="49" fontId="15" fillId="0" borderId="4" xfId="20" applyNumberFormat="1" applyFont="1" applyBorder="1" applyAlignment="1">
      <alignment vertical="center"/>
    </xf>
    <xf numFmtId="3" fontId="15" fillId="0" borderId="11" xfId="20" applyNumberFormat="1" applyFont="1" applyBorder="1" applyAlignment="1">
      <alignment vertical="center"/>
    </xf>
    <xf numFmtId="3" fontId="15" fillId="0" borderId="6" xfId="20" applyNumberFormat="1" applyFont="1" applyBorder="1" applyAlignment="1">
      <alignment vertical="center"/>
    </xf>
    <xf numFmtId="3" fontId="15" fillId="0" borderId="18" xfId="20" applyNumberFormat="1" applyFont="1" applyBorder="1" applyAlignment="1">
      <alignment vertical="center"/>
    </xf>
    <xf numFmtId="0" fontId="14" fillId="4" borderId="0" xfId="0" applyFont="1" applyFill="1" applyAlignment="1">
      <alignment vertical="center"/>
    </xf>
    <xf numFmtId="0" fontId="15" fillId="0" borderId="0" xfId="20" applyFont="1" applyBorder="1" applyAlignment="1">
      <alignment horizontal="center" vertical="center"/>
    </xf>
    <xf numFmtId="49" fontId="15" fillId="0" borderId="0" xfId="20" applyNumberFormat="1" applyFont="1" applyBorder="1" applyAlignment="1">
      <alignment vertical="center"/>
    </xf>
    <xf numFmtId="0" fontId="15" fillId="0" borderId="4" xfId="20" applyFont="1" applyBorder="1" applyAlignment="1">
      <alignment horizontal="center" vertical="center"/>
    </xf>
    <xf numFmtId="0" fontId="15" fillId="0" borderId="15" xfId="20" applyFont="1" applyBorder="1" applyAlignment="1">
      <alignment horizontal="center" vertical="center"/>
    </xf>
    <xf numFmtId="0" fontId="15" fillId="0" borderId="5" xfId="20" applyFont="1" applyBorder="1" applyAlignment="1">
      <alignment vertical="center"/>
    </xf>
    <xf numFmtId="0" fontId="15" fillId="0" borderId="2" xfId="20" applyFont="1" applyBorder="1" applyAlignment="1">
      <alignment vertical="center"/>
    </xf>
    <xf numFmtId="0" fontId="15" fillId="0" borderId="15" xfId="20" applyFont="1" applyBorder="1" applyAlignment="1">
      <alignment vertical="center"/>
    </xf>
    <xf numFmtId="49" fontId="15" fillId="0" borderId="0" xfId="20" applyNumberFormat="1" applyFont="1" applyAlignment="1">
      <alignment horizontal="left" vertical="center"/>
    </xf>
    <xf numFmtId="0" fontId="27" fillId="0" borderId="0" xfId="17" applyFont="1" applyAlignment="1">
      <alignment horizontal="left" vertical="center" wrapText="1"/>
    </xf>
    <xf numFmtId="0" fontId="39" fillId="0" borderId="0" xfId="11" applyFont="1" applyAlignment="1">
      <alignment vertical="center"/>
    </xf>
    <xf numFmtId="0" fontId="40" fillId="0" borderId="0" xfId="17" applyFont="1" applyAlignment="1">
      <alignment horizontal="distributed" vertical="center" wrapText="1"/>
    </xf>
    <xf numFmtId="0" fontId="20" fillId="0" borderId="14" xfId="11" applyFont="1" applyFill="1" applyBorder="1" applyAlignment="1">
      <alignment horizontal="center" vertical="center"/>
    </xf>
    <xf numFmtId="0" fontId="20" fillId="4" borderId="5" xfId="11" applyFont="1" applyFill="1" applyBorder="1" applyAlignment="1">
      <alignment vertical="center"/>
    </xf>
    <xf numFmtId="0" fontId="15" fillId="0" borderId="2" xfId="14" applyFont="1" applyBorder="1">
      <alignment vertical="center"/>
    </xf>
    <xf numFmtId="0" fontId="15" fillId="0" borderId="15" xfId="14" applyFont="1" applyBorder="1">
      <alignment vertical="center"/>
    </xf>
    <xf numFmtId="49" fontId="27" fillId="0" borderId="0" xfId="20" applyNumberFormat="1" applyFont="1" applyAlignment="1">
      <alignment vertical="center"/>
    </xf>
    <xf numFmtId="0" fontId="16" fillId="0" borderId="84" xfId="0" applyFont="1" applyBorder="1" applyAlignment="1">
      <alignment horizontal="left" vertical="center"/>
    </xf>
    <xf numFmtId="0" fontId="16" fillId="0" borderId="30" xfId="0" applyFont="1" applyBorder="1" applyAlignment="1">
      <alignment horizontal="center" vertical="center"/>
    </xf>
    <xf numFmtId="0" fontId="21" fillId="0" borderId="14" xfId="11" applyFont="1" applyFill="1" applyBorder="1" applyAlignment="1">
      <alignment horizontal="centerContinuous" vertical="center"/>
    </xf>
    <xf numFmtId="0" fontId="19" fillId="0" borderId="98" xfId="11" applyFont="1" applyBorder="1" applyAlignment="1">
      <alignment horizontal="centerContinuous" vertical="center"/>
    </xf>
    <xf numFmtId="0" fontId="21" fillId="0" borderId="98" xfId="11" applyFont="1" applyFill="1" applyBorder="1" applyAlignment="1">
      <alignment horizontal="center" vertical="center"/>
    </xf>
    <xf numFmtId="0" fontId="15" fillId="0" borderId="5" xfId="12" applyFont="1" applyBorder="1" applyAlignment="1">
      <alignment horizontal="centerContinuous" vertical="center"/>
    </xf>
    <xf numFmtId="0" fontId="15" fillId="0" borderId="15" xfId="12" applyFont="1" applyBorder="1" applyAlignment="1">
      <alignment horizontal="centerContinuous" vertical="center"/>
    </xf>
    <xf numFmtId="0" fontId="15" fillId="0" borderId="14" xfId="20" applyFont="1" applyBorder="1" applyAlignment="1">
      <alignment horizontal="center" vertical="center"/>
    </xf>
    <xf numFmtId="0" fontId="15" fillId="0" borderId="8" xfId="20" applyFont="1" applyBorder="1" applyAlignment="1">
      <alignment horizontal="left" vertical="center"/>
    </xf>
    <xf numFmtId="0" fontId="15" fillId="0" borderId="11" xfId="20" applyFont="1" applyBorder="1" applyAlignment="1">
      <alignment horizontal="left" vertical="center"/>
    </xf>
    <xf numFmtId="0" fontId="21" fillId="4" borderId="98" xfId="11" applyFont="1" applyFill="1" applyBorder="1" applyAlignment="1">
      <alignment horizontal="center" vertical="center"/>
    </xf>
    <xf numFmtId="0" fontId="21" fillId="4" borderId="14" xfId="11" applyFont="1" applyFill="1" applyBorder="1" applyAlignment="1">
      <alignment horizontal="center" vertical="center"/>
    </xf>
    <xf numFmtId="0" fontId="15" fillId="4" borderId="15" xfId="2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5" fillId="0" borderId="5" xfId="12" applyFont="1" applyBorder="1" applyAlignment="1">
      <alignment horizontal="center" vertical="center"/>
    </xf>
    <xf numFmtId="0" fontId="15" fillId="4" borderId="15" xfId="12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right" vertical="center"/>
    </xf>
    <xf numFmtId="0" fontId="15" fillId="4" borderId="5" xfId="12" applyFont="1" applyFill="1" applyBorder="1" applyAlignment="1">
      <alignment vertical="center"/>
    </xf>
    <xf numFmtId="0" fontId="15" fillId="4" borderId="15" xfId="12" applyFont="1" applyFill="1" applyBorder="1" applyAlignment="1">
      <alignment vertical="center"/>
    </xf>
    <xf numFmtId="0" fontId="4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91" fontId="15" fillId="5" borderId="4" xfId="13" applyNumberFormat="1" applyFont="1" applyFill="1" applyBorder="1" applyAlignment="1">
      <alignment vertical="center"/>
    </xf>
    <xf numFmtId="193" fontId="15" fillId="5" borderId="4" xfId="12" applyNumberFormat="1" applyFont="1" applyFill="1" applyBorder="1" applyAlignment="1">
      <alignment horizontal="center" vertical="top" wrapText="1"/>
    </xf>
    <xf numFmtId="0" fontId="15" fillId="5" borderId="9" xfId="12" applyFont="1" applyFill="1" applyBorder="1" applyAlignment="1">
      <alignment vertical="top" wrapText="1"/>
    </xf>
    <xf numFmtId="0" fontId="15" fillId="5" borderId="4" xfId="12" applyFont="1" applyFill="1" applyBorder="1" applyAlignment="1">
      <alignment vertical="top" wrapText="1"/>
    </xf>
    <xf numFmtId="0" fontId="14" fillId="3" borderId="99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left" vertical="center"/>
    </xf>
    <xf numFmtId="193" fontId="15" fillId="4" borderId="14" xfId="20" applyNumberFormat="1" applyFont="1" applyFill="1" applyBorder="1" applyAlignment="1">
      <alignment horizontal="center" vertical="center"/>
    </xf>
    <xf numFmtId="3" fontId="15" fillId="0" borderId="0" xfId="20" applyNumberFormat="1" applyFont="1" applyBorder="1" applyAlignment="1">
      <alignment vertical="center"/>
    </xf>
    <xf numFmtId="177" fontId="15" fillId="0" borderId="10" xfId="5" applyNumberFormat="1" applyFont="1" applyBorder="1" applyAlignment="1">
      <alignment vertical="center"/>
    </xf>
    <xf numFmtId="191" fontId="15" fillId="0" borderId="11" xfId="5" applyNumberFormat="1" applyFont="1" applyBorder="1" applyAlignment="1">
      <alignment vertical="center"/>
    </xf>
    <xf numFmtId="191" fontId="15" fillId="4" borderId="11" xfId="5" applyNumberFormat="1" applyFont="1" applyFill="1" applyBorder="1" applyAlignment="1">
      <alignment vertical="center"/>
    </xf>
    <xf numFmtId="0" fontId="14" fillId="0" borderId="0" xfId="20" applyFont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15" fillId="5" borderId="17" xfId="20" applyFont="1" applyFill="1" applyBorder="1" applyAlignment="1">
      <alignment horizontal="distributed" vertical="center"/>
    </xf>
    <xf numFmtId="0" fontId="15" fillId="4" borderId="0" xfId="20" applyFont="1" applyFill="1" applyAlignment="1">
      <alignment horizontal="distributed" vertical="center"/>
    </xf>
    <xf numFmtId="193" fontId="14" fillId="0" borderId="14" xfId="0" applyNumberFormat="1" applyFont="1" applyBorder="1" applyAlignment="1">
      <alignment horizontal="center" vertical="center"/>
    </xf>
    <xf numFmtId="0" fontId="15" fillId="4" borderId="0" xfId="20" quotePrefix="1" applyNumberFormat="1" applyFont="1" applyFill="1" applyAlignment="1">
      <alignment horizontal="distributed" vertical="center"/>
    </xf>
    <xf numFmtId="0" fontId="15" fillId="4" borderId="0" xfId="20" quotePrefix="1" applyNumberFormat="1" applyFont="1" applyFill="1" applyAlignment="1">
      <alignment horizontal="distributed" vertical="center"/>
    </xf>
    <xf numFmtId="0" fontId="15" fillId="4" borderId="0" xfId="20" applyFont="1" applyFill="1" applyAlignment="1">
      <alignment horizontal="distributed" vertical="center"/>
    </xf>
    <xf numFmtId="0" fontId="15" fillId="4" borderId="0" xfId="20" applyFont="1" applyFill="1" applyBorder="1" applyAlignment="1">
      <alignment horizontal="distributed" vertical="center"/>
    </xf>
    <xf numFmtId="0" fontId="15" fillId="0" borderId="5" xfId="17" applyFont="1" applyBorder="1" applyAlignment="1">
      <alignment horizontal="center" vertical="center"/>
    </xf>
    <xf numFmtId="0" fontId="15" fillId="0" borderId="15" xfId="17" applyFont="1" applyBorder="1" applyAlignment="1">
      <alignment horizontal="center" vertical="center"/>
    </xf>
    <xf numFmtId="0" fontId="15" fillId="4" borderId="5" xfId="17" applyFont="1" applyFill="1" applyBorder="1" applyAlignment="1">
      <alignment horizontal="center" vertical="center" wrapText="1"/>
    </xf>
    <xf numFmtId="0" fontId="15" fillId="0" borderId="14" xfId="17" applyFont="1" applyBorder="1" applyAlignment="1">
      <alignment horizontal="center" vertical="center"/>
    </xf>
    <xf numFmtId="0" fontId="15" fillId="4" borderId="14" xfId="17" applyFont="1" applyFill="1" applyBorder="1" applyAlignment="1">
      <alignment horizontal="center" vertical="center" wrapText="1"/>
    </xf>
    <xf numFmtId="193" fontId="14" fillId="7" borderId="100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right" vertical="center"/>
    </xf>
    <xf numFmtId="38" fontId="14" fillId="5" borderId="84" xfId="5" applyFont="1" applyFill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5" fillId="0" borderId="0" xfId="17" applyFont="1" applyAlignment="1">
      <alignment horizontal="center" vertical="center"/>
    </xf>
    <xf numFmtId="3" fontId="15" fillId="0" borderId="10" xfId="17" applyNumberFormat="1" applyFont="1" applyBorder="1" applyAlignment="1">
      <alignment horizontal="center" vertical="center"/>
    </xf>
    <xf numFmtId="0" fontId="15" fillId="0" borderId="8" xfId="17" applyFont="1" applyBorder="1" applyAlignment="1">
      <alignment horizontal="center" vertical="center"/>
    </xf>
    <xf numFmtId="3" fontId="15" fillId="0" borderId="32" xfId="17" applyNumberFormat="1" applyFont="1" applyBorder="1" applyAlignment="1">
      <alignment horizontal="center" vertical="center"/>
    </xf>
    <xf numFmtId="0" fontId="15" fillId="0" borderId="0" xfId="17" applyFont="1" applyBorder="1" applyAlignment="1">
      <alignment horizontal="center" vertical="center"/>
    </xf>
    <xf numFmtId="198" fontId="16" fillId="0" borderId="10" xfId="9" applyNumberFormat="1" applyFont="1" applyBorder="1" applyAlignment="1">
      <alignment horizontal="right" vertical="center"/>
    </xf>
    <xf numFmtId="178" fontId="16" fillId="3" borderId="4" xfId="5" applyNumberFormat="1" applyFont="1" applyFill="1" applyBorder="1" applyAlignment="1">
      <alignment vertical="center"/>
    </xf>
    <xf numFmtId="0" fontId="16" fillId="0" borderId="5" xfId="9" applyFont="1" applyBorder="1" applyAlignment="1">
      <alignment horizontal="left" vertical="center"/>
    </xf>
    <xf numFmtId="0" fontId="16" fillId="3" borderId="0" xfId="17" applyFont="1" applyFill="1" applyBorder="1" applyAlignment="1">
      <alignment horizontal="center" vertical="center" wrapText="1"/>
    </xf>
    <xf numFmtId="178" fontId="16" fillId="3" borderId="3" xfId="5" applyNumberFormat="1" applyFont="1" applyFill="1" applyBorder="1" applyAlignment="1">
      <alignment vertical="center"/>
    </xf>
    <xf numFmtId="176" fontId="16" fillId="3" borderId="4" xfId="9" applyNumberFormat="1" applyFont="1" applyFill="1" applyBorder="1" applyAlignment="1">
      <alignment horizontal="center" vertical="center"/>
    </xf>
    <xf numFmtId="0" fontId="16" fillId="3" borderId="10" xfId="9" applyFont="1" applyFill="1" applyBorder="1" applyAlignment="1">
      <alignment horizontal="center" vertical="center"/>
    </xf>
    <xf numFmtId="198" fontId="16" fillId="3" borderId="10" xfId="9" applyNumberFormat="1" applyFont="1" applyFill="1" applyBorder="1" applyAlignment="1">
      <alignment horizontal="right" vertical="center"/>
    </xf>
    <xf numFmtId="49" fontId="16" fillId="3" borderId="10" xfId="9" applyNumberFormat="1" applyFont="1" applyFill="1" applyBorder="1" applyAlignment="1">
      <alignment horizontal="center" vertical="center"/>
    </xf>
    <xf numFmtId="3" fontId="16" fillId="0" borderId="4" xfId="5" applyNumberFormat="1" applyFont="1" applyFill="1" applyBorder="1" applyAlignment="1">
      <alignment vertical="center"/>
    </xf>
    <xf numFmtId="190" fontId="15" fillId="3" borderId="30" xfId="18" applyNumberFormat="1" applyFont="1" applyFill="1" applyBorder="1">
      <alignment vertical="center"/>
    </xf>
    <xf numFmtId="190" fontId="15" fillId="3" borderId="11" xfId="18" applyNumberFormat="1" applyFont="1" applyFill="1" applyBorder="1">
      <alignment vertical="center"/>
    </xf>
    <xf numFmtId="190" fontId="15" fillId="3" borderId="4" xfId="18" applyNumberFormat="1" applyFont="1" applyFill="1" applyBorder="1">
      <alignment vertical="center"/>
    </xf>
    <xf numFmtId="190" fontId="15" fillId="3" borderId="46" xfId="18" applyNumberFormat="1" applyFont="1" applyFill="1" applyBorder="1">
      <alignment vertical="center"/>
    </xf>
    <xf numFmtId="191" fontId="15" fillId="3" borderId="37" xfId="18" applyNumberFormat="1" applyFont="1" applyFill="1" applyBorder="1">
      <alignment vertical="center"/>
    </xf>
    <xf numFmtId="191" fontId="15" fillId="3" borderId="4" xfId="18" applyNumberFormat="1" applyFont="1" applyFill="1" applyBorder="1">
      <alignment vertical="center"/>
    </xf>
    <xf numFmtId="191" fontId="15" fillId="3" borderId="18" xfId="18" applyNumberFormat="1" applyFont="1" applyFill="1" applyBorder="1">
      <alignment vertical="center"/>
    </xf>
    <xf numFmtId="191" fontId="15" fillId="3" borderId="23" xfId="18" applyNumberFormat="1" applyFont="1" applyFill="1" applyBorder="1">
      <alignment vertical="center"/>
    </xf>
    <xf numFmtId="3" fontId="15" fillId="3" borderId="11" xfId="17" applyNumberFormat="1" applyFont="1" applyFill="1" applyBorder="1" applyAlignment="1">
      <alignment horizontal="center" vertical="center"/>
    </xf>
    <xf numFmtId="38" fontId="15" fillId="3" borderId="5" xfId="13" applyFont="1" applyFill="1" applyBorder="1" applyAlignment="1">
      <alignment vertical="center"/>
    </xf>
    <xf numFmtId="0" fontId="15" fillId="0" borderId="16" xfId="12" applyFont="1" applyBorder="1" applyAlignment="1">
      <alignment horizontal="left" vertical="center"/>
    </xf>
    <xf numFmtId="0" fontId="15" fillId="0" borderId="17" xfId="12" applyFont="1" applyBorder="1" applyAlignment="1">
      <alignment horizontal="left" vertical="center"/>
    </xf>
    <xf numFmtId="0" fontId="15" fillId="0" borderId="18" xfId="12" applyFont="1" applyBorder="1" applyAlignment="1">
      <alignment horizontal="left" vertical="center"/>
    </xf>
    <xf numFmtId="198" fontId="15" fillId="0" borderId="5" xfId="13" applyNumberFormat="1" applyFont="1" applyBorder="1" applyAlignment="1">
      <alignment vertical="center"/>
    </xf>
    <xf numFmtId="198" fontId="15" fillId="0" borderId="5" xfId="13" applyNumberFormat="1" applyFont="1" applyBorder="1" applyAlignment="1">
      <alignment horizontal="center" vertical="center"/>
    </xf>
    <xf numFmtId="198" fontId="15" fillId="0" borderId="97" xfId="12" applyNumberFormat="1" applyFont="1" applyBorder="1" applyAlignment="1">
      <alignment vertical="center"/>
    </xf>
    <xf numFmtId="198" fontId="15" fillId="0" borderId="5" xfId="13" applyNumberFormat="1" applyFont="1" applyBorder="1" applyAlignment="1" applyProtection="1">
      <alignment vertical="center"/>
      <protection locked="0"/>
    </xf>
    <xf numFmtId="198" fontId="15" fillId="0" borderId="97" xfId="12" applyNumberFormat="1" applyFont="1" applyBorder="1" applyAlignment="1" applyProtection="1">
      <alignment vertical="center"/>
      <protection locked="0"/>
    </xf>
    <xf numFmtId="198" fontId="21" fillId="0" borderId="5" xfId="11" applyNumberFormat="1" applyFont="1" applyBorder="1" applyAlignment="1">
      <alignment horizontal="right" vertical="center"/>
    </xf>
    <xf numFmtId="198" fontId="21" fillId="0" borderId="96" xfId="11" applyNumberFormat="1" applyFont="1" applyBorder="1" applyAlignment="1">
      <alignment horizontal="right" vertical="center"/>
    </xf>
    <xf numFmtId="187" fontId="21" fillId="0" borderId="5" xfId="15" applyNumberFormat="1" applyFont="1" applyBorder="1" applyAlignment="1">
      <alignment horizontal="right" vertical="center"/>
    </xf>
    <xf numFmtId="198" fontId="21" fillId="3" borderId="5" xfId="11" applyNumberFormat="1" applyFont="1" applyFill="1" applyBorder="1" applyAlignment="1">
      <alignment horizontal="right" vertical="center"/>
    </xf>
    <xf numFmtId="187" fontId="21" fillId="3" borderId="5" xfId="15" applyNumberFormat="1" applyFont="1" applyFill="1" applyBorder="1" applyAlignment="1">
      <alignment horizontal="right" vertical="center"/>
    </xf>
    <xf numFmtId="198" fontId="21" fillId="0" borderId="5" xfId="11" applyNumberFormat="1" applyFont="1" applyFill="1" applyBorder="1" applyAlignment="1">
      <alignment horizontal="right" vertical="center"/>
    </xf>
    <xf numFmtId="181" fontId="16" fillId="3" borderId="12" xfId="9" applyNumberFormat="1" applyFont="1" applyFill="1" applyBorder="1" applyAlignment="1">
      <alignment vertical="center"/>
    </xf>
    <xf numFmtId="0" fontId="16" fillId="7" borderId="9" xfId="9" applyFont="1" applyFill="1" applyBorder="1" applyAlignment="1">
      <alignment horizontal="center" vertical="center"/>
    </xf>
    <xf numFmtId="0" fontId="16" fillId="7" borderId="4" xfId="9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vertical="top"/>
    </xf>
    <xf numFmtId="0" fontId="15" fillId="5" borderId="0" xfId="17" applyFont="1" applyFill="1" applyAlignment="1">
      <alignment horizontal="distributed" vertical="center" wrapText="1"/>
    </xf>
    <xf numFmtId="0" fontId="27" fillId="5" borderId="0" xfId="9" applyFont="1" applyFill="1" applyBorder="1" applyAlignment="1">
      <alignment vertical="center"/>
    </xf>
    <xf numFmtId="0" fontId="16" fillId="5" borderId="0" xfId="9" applyFont="1" applyFill="1" applyBorder="1" applyAlignment="1">
      <alignment vertical="center"/>
    </xf>
    <xf numFmtId="0" fontId="19" fillId="5" borderId="0" xfId="11" applyFont="1" applyFill="1" applyAlignment="1">
      <alignment vertical="center"/>
    </xf>
    <xf numFmtId="0" fontId="14" fillId="5" borderId="0" xfId="0" applyFont="1" applyFill="1" applyAlignment="1">
      <alignment vertical="top"/>
    </xf>
    <xf numFmtId="38" fontId="14" fillId="4" borderId="6" xfId="5" applyFont="1" applyFill="1" applyBorder="1" applyAlignment="1">
      <alignment vertical="center"/>
    </xf>
    <xf numFmtId="189" fontId="14" fillId="4" borderId="2" xfId="0" applyNumberFormat="1" applyFont="1" applyFill="1" applyBorder="1" applyAlignment="1">
      <alignment horizontal="left" vertical="center"/>
    </xf>
    <xf numFmtId="38" fontId="14" fillId="5" borderId="20" xfId="5" applyFont="1" applyFill="1" applyBorder="1" applyAlignment="1">
      <alignment vertical="center"/>
    </xf>
    <xf numFmtId="0" fontId="15" fillId="0" borderId="29" xfId="17" applyFont="1" applyBorder="1" applyAlignment="1">
      <alignment horizontal="center" vertical="center"/>
    </xf>
    <xf numFmtId="0" fontId="15" fillId="0" borderId="46" xfId="17" applyFont="1" applyBorder="1" applyAlignment="1">
      <alignment horizontal="center" vertical="center"/>
    </xf>
    <xf numFmtId="0" fontId="16" fillId="3" borderId="9" xfId="9" applyFont="1" applyFill="1" applyBorder="1" applyAlignment="1">
      <alignment vertical="center" textRotation="255"/>
    </xf>
    <xf numFmtId="0" fontId="16" fillId="0" borderId="5" xfId="9" applyFont="1" applyBorder="1" applyAlignment="1">
      <alignment horizontal="center" vertical="center"/>
    </xf>
    <xf numFmtId="0" fontId="16" fillId="0" borderId="15" xfId="9" applyFont="1" applyBorder="1" applyAlignment="1">
      <alignment horizontal="center" vertical="center"/>
    </xf>
    <xf numFmtId="0" fontId="16" fillId="0" borderId="8" xfId="9" applyFont="1" applyBorder="1" applyAlignment="1">
      <alignment horizontal="distributed" vertical="center" justifyLastLine="1"/>
    </xf>
    <xf numFmtId="0" fontId="14" fillId="0" borderId="20" xfId="9" applyFont="1" applyBorder="1" applyAlignment="1">
      <alignment horizontal="distributed" vertical="center" justifyLastLine="1"/>
    </xf>
    <xf numFmtId="0" fontId="14" fillId="0" borderId="16" xfId="9" applyFont="1" applyBorder="1" applyAlignment="1">
      <alignment horizontal="distributed" vertical="center" justifyLastLine="1"/>
    </xf>
    <xf numFmtId="0" fontId="14" fillId="0" borderId="11" xfId="9" applyFont="1" applyBorder="1" applyAlignment="1">
      <alignment horizontal="distributed" vertical="center" justifyLastLine="1"/>
    </xf>
    <xf numFmtId="0" fontId="14" fillId="0" borderId="6" xfId="9" applyFont="1" applyBorder="1" applyAlignment="1">
      <alignment horizontal="distributed" vertical="center" justifyLastLine="1"/>
    </xf>
    <xf numFmtId="0" fontId="14" fillId="0" borderId="18" xfId="9" applyFont="1" applyBorder="1" applyAlignment="1">
      <alignment horizontal="distributed" vertical="center" justifyLastLine="1"/>
    </xf>
    <xf numFmtId="0" fontId="16" fillId="0" borderId="10" xfId="9" applyFont="1" applyBorder="1" applyAlignment="1">
      <alignment horizontal="distributed" vertical="center" justifyLastLine="1"/>
    </xf>
    <xf numFmtId="0" fontId="16" fillId="0" borderId="0" xfId="9" applyFont="1" applyBorder="1" applyAlignment="1">
      <alignment horizontal="distributed" vertical="center" justifyLastLine="1"/>
    </xf>
    <xf numFmtId="0" fontId="14" fillId="0" borderId="0" xfId="9" applyFont="1" applyAlignment="1">
      <alignment horizontal="distributed" vertical="center"/>
    </xf>
    <xf numFmtId="0" fontId="16" fillId="4" borderId="9" xfId="9" applyFont="1" applyFill="1" applyBorder="1" applyAlignment="1">
      <alignment vertical="center" textRotation="255"/>
    </xf>
    <xf numFmtId="0" fontId="14" fillId="0" borderId="0" xfId="9" applyFont="1" applyAlignment="1">
      <alignment horizontal="distributed" vertical="center" justifyLastLine="1"/>
    </xf>
    <xf numFmtId="0" fontId="14" fillId="3" borderId="1" xfId="0" applyFont="1" applyFill="1" applyBorder="1" applyAlignment="1">
      <alignment vertical="center"/>
    </xf>
    <xf numFmtId="0" fontId="14" fillId="3" borderId="78" xfId="0" applyFont="1" applyFill="1" applyBorder="1" applyAlignment="1">
      <alignment vertical="center"/>
    </xf>
    <xf numFmtId="0" fontId="24" fillId="0" borderId="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38" fontId="14" fillId="4" borderId="5" xfId="5" applyFont="1" applyFill="1" applyBorder="1" applyAlignment="1">
      <alignment horizontal="right" vertical="center"/>
    </xf>
    <xf numFmtId="38" fontId="14" fillId="4" borderId="15" xfId="5" applyFont="1" applyFill="1" applyBorder="1" applyAlignment="1">
      <alignment horizontal="right" vertical="center"/>
    </xf>
    <xf numFmtId="38" fontId="14" fillId="4" borderId="5" xfId="5" applyFont="1" applyFill="1" applyBorder="1" applyAlignment="1">
      <alignment vertical="center"/>
    </xf>
    <xf numFmtId="38" fontId="14" fillId="4" borderId="15" xfId="5" applyFont="1" applyFill="1" applyBorder="1" applyAlignment="1">
      <alignment vertical="center"/>
    </xf>
    <xf numFmtId="38" fontId="14" fillId="3" borderId="2" xfId="5" applyFont="1" applyFill="1" applyBorder="1" applyAlignment="1">
      <alignment horizontal="center" vertical="center"/>
    </xf>
    <xf numFmtId="38" fontId="14" fillId="3" borderId="15" xfId="5" applyFont="1" applyFill="1" applyBorder="1" applyAlignment="1">
      <alignment horizontal="center" vertical="center"/>
    </xf>
    <xf numFmtId="38" fontId="14" fillId="3" borderId="2" xfId="5" applyFont="1" applyFill="1" applyBorder="1" applyAlignment="1">
      <alignment vertical="center"/>
    </xf>
    <xf numFmtId="38" fontId="14" fillId="4" borderId="0" xfId="5" applyFont="1" applyFill="1" applyBorder="1" applyAlignment="1">
      <alignment vertical="center"/>
    </xf>
    <xf numFmtId="38" fontId="14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0" borderId="7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9" fontId="22" fillId="0" borderId="5" xfId="0" applyNumberFormat="1" applyFont="1" applyFill="1" applyBorder="1" applyAlignment="1">
      <alignment horizontal="center" vertical="center"/>
    </xf>
    <xf numFmtId="9" fontId="22" fillId="0" borderId="15" xfId="0" applyNumberFormat="1" applyFont="1" applyFill="1" applyBorder="1" applyAlignment="1">
      <alignment horizontal="center" vertical="center"/>
    </xf>
    <xf numFmtId="38" fontId="14" fillId="3" borderId="10" xfId="0" applyNumberFormat="1" applyFont="1" applyFill="1" applyBorder="1" applyAlignment="1">
      <alignment horizontal="center" vertical="center"/>
    </xf>
    <xf numFmtId="38" fontId="14" fillId="3" borderId="76" xfId="0" applyNumberFormat="1" applyFont="1" applyFill="1" applyBorder="1" applyAlignment="1">
      <alignment horizontal="center" vertical="center"/>
    </xf>
    <xf numFmtId="38" fontId="14" fillId="3" borderId="1" xfId="5" applyFont="1" applyFill="1" applyBorder="1" applyAlignment="1">
      <alignment horizontal="center" vertical="center"/>
    </xf>
    <xf numFmtId="38" fontId="14" fillId="3" borderId="78" xfId="5" applyFont="1" applyFill="1" applyBorder="1" applyAlignment="1">
      <alignment horizontal="center" vertical="center"/>
    </xf>
    <xf numFmtId="189" fontId="14" fillId="5" borderId="5" xfId="0" applyNumberFormat="1" applyFont="1" applyFill="1" applyBorder="1" applyAlignment="1">
      <alignment horizontal="left" vertical="center"/>
    </xf>
    <xf numFmtId="189" fontId="14" fillId="5" borderId="2" xfId="0" applyNumberFormat="1" applyFont="1" applyFill="1" applyBorder="1" applyAlignment="1">
      <alignment horizontal="left" vertical="center"/>
    </xf>
    <xf numFmtId="189" fontId="14" fillId="5" borderId="15" xfId="0" applyNumberFormat="1" applyFont="1" applyFill="1" applyBorder="1" applyAlignment="1">
      <alignment horizontal="left" vertical="center"/>
    </xf>
    <xf numFmtId="0" fontId="15" fillId="0" borderId="7" xfId="12" applyFont="1" applyBorder="1" applyAlignment="1">
      <alignment vertical="center"/>
    </xf>
    <xf numFmtId="0" fontId="15" fillId="0" borderId="9" xfId="12" applyFont="1" applyBorder="1" applyAlignment="1">
      <alignment vertical="center"/>
    </xf>
    <xf numFmtId="0" fontId="15" fillId="0" borderId="4" xfId="12" applyFont="1" applyBorder="1" applyAlignment="1">
      <alignment vertical="center"/>
    </xf>
    <xf numFmtId="0" fontId="15" fillId="0" borderId="7" xfId="12" applyFont="1" applyBorder="1" applyAlignment="1">
      <alignment horizontal="left" vertical="top" wrapText="1"/>
    </xf>
    <xf numFmtId="0" fontId="15" fillId="0" borderId="9" xfId="12" applyFont="1" applyBorder="1" applyAlignment="1">
      <alignment horizontal="left" vertical="top" wrapText="1"/>
    </xf>
    <xf numFmtId="0" fontId="15" fillId="0" borderId="4" xfId="12" applyFont="1" applyBorder="1" applyAlignment="1">
      <alignment horizontal="left" vertical="top" wrapText="1"/>
    </xf>
    <xf numFmtId="57" fontId="15" fillId="0" borderId="7" xfId="12" applyNumberFormat="1" applyFont="1" applyBorder="1" applyAlignment="1">
      <alignment horizontal="left" vertical="top"/>
    </xf>
    <xf numFmtId="57" fontId="15" fillId="0" borderId="9" xfId="12" applyNumberFormat="1" applyFont="1" applyBorder="1" applyAlignment="1">
      <alignment horizontal="left" vertical="top"/>
    </xf>
    <xf numFmtId="57" fontId="15" fillId="0" borderId="4" xfId="12" applyNumberFormat="1" applyFont="1" applyBorder="1" applyAlignment="1">
      <alignment horizontal="left" vertical="top"/>
    </xf>
    <xf numFmtId="0" fontId="15" fillId="3" borderId="7" xfId="12" applyFont="1" applyFill="1" applyBorder="1" applyAlignment="1">
      <alignment vertical="center"/>
    </xf>
    <xf numFmtId="0" fontId="15" fillId="3" borderId="9" xfId="12" applyFont="1" applyFill="1" applyBorder="1" applyAlignment="1">
      <alignment vertical="center"/>
    </xf>
    <xf numFmtId="0" fontId="15" fillId="3" borderId="4" xfId="12" applyFont="1" applyFill="1" applyBorder="1" applyAlignment="1">
      <alignment vertical="center"/>
    </xf>
    <xf numFmtId="0" fontId="15" fillId="0" borderId="20" xfId="12" applyFont="1" applyBorder="1" applyAlignment="1">
      <alignment horizontal="center" vertical="center"/>
    </xf>
    <xf numFmtId="0" fontId="15" fillId="4" borderId="0" xfId="20" applyFont="1" applyFill="1" applyAlignment="1">
      <alignment horizontal="distributed" vertical="center"/>
    </xf>
    <xf numFmtId="0" fontId="15" fillId="4" borderId="0" xfId="20" applyFont="1" applyFill="1" applyBorder="1" applyAlignment="1">
      <alignment horizontal="distributed" vertical="center"/>
    </xf>
    <xf numFmtId="0" fontId="15" fillId="4" borderId="0" xfId="20" quotePrefix="1" applyNumberFormat="1" applyFont="1" applyFill="1" applyAlignment="1">
      <alignment horizontal="distributed" vertical="center"/>
    </xf>
    <xf numFmtId="0" fontId="14" fillId="5" borderId="5" xfId="0" applyFont="1" applyFill="1" applyBorder="1" applyAlignment="1">
      <alignment horizontal="right" vertical="center"/>
    </xf>
    <xf numFmtId="0" fontId="14" fillId="5" borderId="2" xfId="0" applyFont="1" applyFill="1" applyBorder="1" applyAlignment="1">
      <alignment horizontal="right" vertical="center"/>
    </xf>
    <xf numFmtId="189" fontId="14" fillId="4" borderId="5" xfId="0" applyNumberFormat="1" applyFont="1" applyFill="1" applyBorder="1" applyAlignment="1">
      <alignment horizontal="left" vertical="center"/>
    </xf>
    <xf numFmtId="38" fontId="14" fillId="4" borderId="2" xfId="5" applyFont="1" applyFill="1" applyBorder="1" applyAlignment="1">
      <alignment horizontal="right" vertical="center"/>
    </xf>
    <xf numFmtId="0" fontId="27" fillId="0" borderId="0" xfId="12" applyFont="1" applyAlignment="1">
      <alignment horizontal="center" vertical="center"/>
    </xf>
    <xf numFmtId="196" fontId="14" fillId="0" borderId="5" xfId="12" applyNumberFormat="1" applyFont="1" applyBorder="1"/>
    <xf numFmtId="196" fontId="14" fillId="0" borderId="2" xfId="12" applyNumberFormat="1" applyFont="1" applyBorder="1"/>
    <xf numFmtId="196" fontId="14" fillId="0" borderId="15" xfId="12" applyNumberFormat="1" applyFont="1" applyBorder="1"/>
    <xf numFmtId="0" fontId="14" fillId="0" borderId="5" xfId="12" applyFont="1" applyBorder="1"/>
    <xf numFmtId="0" fontId="14" fillId="0" borderId="2" xfId="12" applyFont="1" applyBorder="1"/>
    <xf numFmtId="0" fontId="14" fillId="0" borderId="15" xfId="12" applyFont="1" applyBorder="1"/>
    <xf numFmtId="0" fontId="14" fillId="0" borderId="20" xfId="12" applyFont="1" applyBorder="1"/>
    <xf numFmtId="0" fontId="14" fillId="0" borderId="16" xfId="12" applyFont="1" applyBorder="1"/>
    <xf numFmtId="0" fontId="14" fillId="0" borderId="6" xfId="12" applyFont="1" applyBorder="1" applyAlignment="1">
      <alignment horizontal="right"/>
    </xf>
    <xf numFmtId="0" fontId="14" fillId="0" borderId="18" xfId="12" applyFont="1" applyBorder="1" applyAlignment="1">
      <alignment horizontal="right"/>
    </xf>
    <xf numFmtId="0" fontId="14" fillId="0" borderId="8" xfId="12" applyFont="1" applyBorder="1" applyAlignment="1">
      <alignment horizontal="center" vertical="center"/>
    </xf>
    <xf numFmtId="0" fontId="14" fillId="0" borderId="20" xfId="12" applyFont="1" applyBorder="1" applyAlignment="1">
      <alignment horizontal="center" vertical="center"/>
    </xf>
    <xf numFmtId="0" fontId="14" fillId="0" borderId="11" xfId="12" applyFont="1" applyBorder="1" applyAlignment="1">
      <alignment horizontal="center" vertical="center"/>
    </xf>
    <xf numFmtId="0" fontId="14" fillId="0" borderId="6" xfId="12" applyFont="1" applyBorder="1" applyAlignment="1">
      <alignment horizontal="center" vertical="center"/>
    </xf>
    <xf numFmtId="0" fontId="14" fillId="0" borderId="8" xfId="12" applyFont="1" applyBorder="1"/>
    <xf numFmtId="0" fontId="14" fillId="0" borderId="11" xfId="12" applyFont="1" applyBorder="1"/>
    <xf numFmtId="0" fontId="14" fillId="0" borderId="18" xfId="12" applyFont="1" applyBorder="1"/>
    <xf numFmtId="0" fontId="14" fillId="0" borderId="6" xfId="12" applyFont="1" applyBorder="1"/>
    <xf numFmtId="0" fontId="14" fillId="0" borderId="0" xfId="12" applyFont="1"/>
    <xf numFmtId="0" fontId="14" fillId="0" borderId="17" xfId="12" applyFont="1" applyBorder="1"/>
    <xf numFmtId="0" fontId="14" fillId="0" borderId="0" xfId="12" applyFont="1" applyAlignment="1">
      <alignment horizontal="center" vertical="center"/>
    </xf>
    <xf numFmtId="0" fontId="14" fillId="0" borderId="10" xfId="12" applyFont="1" applyBorder="1"/>
    <xf numFmtId="0" fontId="37" fillId="0" borderId="5" xfId="12" applyFont="1" applyBorder="1"/>
    <xf numFmtId="0" fontId="37" fillId="0" borderId="2" xfId="12" applyFont="1" applyBorder="1"/>
    <xf numFmtId="0" fontId="37" fillId="0" borderId="15" xfId="12" applyFont="1" applyBorder="1"/>
    <xf numFmtId="196" fontId="37" fillId="0" borderId="5" xfId="12" applyNumberFormat="1" applyFont="1" applyBorder="1"/>
    <xf numFmtId="196" fontId="37" fillId="0" borderId="2" xfId="12" applyNumberFormat="1" applyFont="1" applyBorder="1"/>
    <xf numFmtId="196" fontId="37" fillId="0" borderId="15" xfId="12" applyNumberFormat="1" applyFont="1" applyBorder="1"/>
    <xf numFmtId="0" fontId="14" fillId="0" borderId="0" xfId="12" applyFont="1" applyAlignment="1">
      <alignment horizontal="right"/>
    </xf>
    <xf numFmtId="0" fontId="14" fillId="0" borderId="17" xfId="12" applyFont="1" applyBorder="1" applyAlignment="1">
      <alignment horizontal="right"/>
    </xf>
    <xf numFmtId="0" fontId="14" fillId="0" borderId="16" xfId="12" applyFont="1" applyBorder="1" applyAlignment="1">
      <alignment horizontal="center" vertical="center"/>
    </xf>
    <xf numFmtId="0" fontId="14" fillId="0" borderId="18" xfId="12" applyFont="1" applyBorder="1" applyAlignment="1">
      <alignment horizontal="center" vertical="center"/>
    </xf>
    <xf numFmtId="0" fontId="14" fillId="0" borderId="5" xfId="12" applyFont="1" applyBorder="1" applyAlignment="1">
      <alignment horizontal="center" vertical="center"/>
    </xf>
    <xf numFmtId="0" fontId="14" fillId="0" borderId="15" xfId="12" applyFont="1" applyBorder="1" applyAlignment="1">
      <alignment horizontal="center" vertical="center"/>
    </xf>
    <xf numFmtId="0" fontId="14" fillId="0" borderId="2" xfId="12" applyFont="1" applyBorder="1" applyAlignment="1">
      <alignment horizontal="center" vertical="center"/>
    </xf>
    <xf numFmtId="0" fontId="14" fillId="0" borderId="10" xfId="12" applyFont="1" applyBorder="1" applyAlignment="1">
      <alignment horizontal="center" vertical="center"/>
    </xf>
    <xf numFmtId="0" fontId="14" fillId="0" borderId="17" xfId="12" applyFont="1" applyBorder="1" applyAlignment="1">
      <alignment horizontal="center" vertical="center"/>
    </xf>
    <xf numFmtId="0" fontId="14" fillId="0" borderId="7" xfId="12" applyFont="1" applyBorder="1" applyAlignment="1">
      <alignment horizontal="center" vertical="center"/>
    </xf>
    <xf numFmtId="0" fontId="14" fillId="0" borderId="4" xfId="12" applyFont="1" applyBorder="1" applyAlignment="1">
      <alignment horizontal="center" vertical="center"/>
    </xf>
    <xf numFmtId="0" fontId="14" fillId="4" borderId="0" xfId="12" applyFont="1" applyFill="1" applyAlignment="1">
      <alignment horizontal="center" vertical="center" wrapText="1"/>
    </xf>
    <xf numFmtId="0" fontId="14" fillId="4" borderId="17" xfId="12" applyFont="1" applyFill="1" applyBorder="1" applyAlignment="1">
      <alignment horizontal="center" vertical="center" wrapText="1"/>
    </xf>
    <xf numFmtId="0" fontId="14" fillId="4" borderId="6" xfId="12" applyFont="1" applyFill="1" applyBorder="1" applyAlignment="1">
      <alignment horizontal="center" vertical="center" wrapText="1"/>
    </xf>
    <xf numFmtId="0" fontId="14" fillId="4" borderId="18" xfId="12" applyFont="1" applyFill="1" applyBorder="1" applyAlignment="1">
      <alignment horizontal="center" vertical="center" wrapText="1"/>
    </xf>
    <xf numFmtId="49" fontId="15" fillId="0" borderId="0" xfId="20" applyNumberFormat="1" applyFont="1" applyAlignment="1">
      <alignment horizontal="left" vertical="center"/>
    </xf>
    <xf numFmtId="0" fontId="15" fillId="4" borderId="5" xfId="20" applyFont="1" applyFill="1" applyBorder="1" applyAlignment="1">
      <alignment horizontal="center" vertical="center"/>
    </xf>
    <xf numFmtId="0" fontId="15" fillId="4" borderId="2" xfId="20" applyFont="1" applyFill="1" applyBorder="1" applyAlignment="1">
      <alignment horizontal="center" vertical="center"/>
    </xf>
  </cellXfs>
  <cellStyles count="2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パーセント" xfId="15" builtinId="5"/>
    <cellStyle name="パーセント 2" xfId="23" xr:uid="{228F5DD6-5B8F-41FB-90D6-EC2B49824839}"/>
    <cellStyle name="桁区切り" xfId="5" builtinId="6"/>
    <cellStyle name="桁区切り 2" xfId="6" xr:uid="{00000000-0005-0000-0000-000006000000}"/>
    <cellStyle name="桁区切り 2 2" xfId="22" xr:uid="{F097F35A-26A5-41B6-8779-D53EFDBC32CC}"/>
    <cellStyle name="桁区切り 3" xfId="13" xr:uid="{00000000-0005-0000-0000-000007000000}"/>
    <cellStyle name="桁区切り 3 2" xfId="18" xr:uid="{D1CB017A-0C73-4837-B809-FC9A1C23D7FC}"/>
    <cellStyle name="通貨" xfId="7" builtinId="7"/>
    <cellStyle name="通貨 2" xfId="8" xr:uid="{00000000-0005-0000-0000-000009000000}"/>
    <cellStyle name="標準" xfId="0" builtinId="0"/>
    <cellStyle name="標準 2" xfId="11" xr:uid="{00000000-0005-0000-0000-00000B000000}"/>
    <cellStyle name="標準 3" xfId="12" xr:uid="{00000000-0005-0000-0000-00000C000000}"/>
    <cellStyle name="標準 3 2" xfId="17" xr:uid="{2E18679F-B7BD-4A9C-9B22-AFF850D64C8B}"/>
    <cellStyle name="標準 3 3" xfId="20" xr:uid="{13DA9A85-9E4C-4612-AA8C-5EDA69A73342}"/>
    <cellStyle name="標準 4" xfId="14" xr:uid="{00000000-0005-0000-0000-00000D000000}"/>
    <cellStyle name="標準 4 2" xfId="21" xr:uid="{58959E4D-D1D8-4FF2-A68B-E322E9F718A8}"/>
    <cellStyle name="標準 5" xfId="16" xr:uid="{00000000-0005-0000-0000-00000E000000}"/>
    <cellStyle name="標準 5 2" xfId="19" xr:uid="{247270E2-FEB7-4813-9109-D1CD75994764}"/>
    <cellStyle name="標準_11災1次" xfId="9" xr:uid="{00000000-0005-0000-0000-00000F000000}"/>
    <cellStyle name="未定義" xfId="10" xr:uid="{00000000-0005-0000-0000-000010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50800</xdr:rowOff>
        </xdr:from>
        <xdr:to>
          <xdr:col>3</xdr:col>
          <xdr:colOff>19050</xdr:colOff>
          <xdr:row>13</xdr:row>
          <xdr:rowOff>241300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50800</xdr:rowOff>
        </xdr:from>
        <xdr:to>
          <xdr:col>3</xdr:col>
          <xdr:colOff>19050</xdr:colOff>
          <xdr:row>14</xdr:row>
          <xdr:rowOff>241300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50800</xdr:rowOff>
        </xdr:from>
        <xdr:to>
          <xdr:col>3</xdr:col>
          <xdr:colOff>19050</xdr:colOff>
          <xdr:row>16</xdr:row>
          <xdr:rowOff>241300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50800</xdr:rowOff>
        </xdr:from>
        <xdr:to>
          <xdr:col>3</xdr:col>
          <xdr:colOff>19050</xdr:colOff>
          <xdr:row>17</xdr:row>
          <xdr:rowOff>241300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50800</xdr:rowOff>
        </xdr:from>
        <xdr:to>
          <xdr:col>3</xdr:col>
          <xdr:colOff>19050</xdr:colOff>
          <xdr:row>18</xdr:row>
          <xdr:rowOff>241300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50800</xdr:rowOff>
        </xdr:from>
        <xdr:to>
          <xdr:col>3</xdr:col>
          <xdr:colOff>31750</xdr:colOff>
          <xdr:row>13</xdr:row>
          <xdr:rowOff>228600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1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50800</xdr:rowOff>
        </xdr:from>
        <xdr:to>
          <xdr:col>3</xdr:col>
          <xdr:colOff>31750</xdr:colOff>
          <xdr:row>14</xdr:row>
          <xdr:rowOff>228600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1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50800</xdr:rowOff>
        </xdr:from>
        <xdr:to>
          <xdr:col>3</xdr:col>
          <xdr:colOff>31750</xdr:colOff>
          <xdr:row>15</xdr:row>
          <xdr:rowOff>228600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01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50800</xdr:rowOff>
        </xdr:from>
        <xdr:to>
          <xdr:col>3</xdr:col>
          <xdr:colOff>19050</xdr:colOff>
          <xdr:row>13</xdr:row>
          <xdr:rowOff>241300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01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50800</xdr:rowOff>
        </xdr:from>
        <xdr:to>
          <xdr:col>3</xdr:col>
          <xdr:colOff>19050</xdr:colOff>
          <xdr:row>14</xdr:row>
          <xdr:rowOff>241300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00000000-0008-0000-0100-00000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787400</xdr:colOff>
          <xdr:row>1</xdr:row>
          <xdr:rowOff>6350</xdr:rowOff>
        </xdr:from>
        <xdr:to>
          <xdr:col>7</xdr:col>
          <xdr:colOff>82550</xdr:colOff>
          <xdr:row>1</xdr:row>
          <xdr:rowOff>323850</xdr:rowOff>
        </xdr:to>
        <xdr:sp macro="" textlink="">
          <xdr:nvSpPr>
            <xdr:cNvPr id="45067" name="Check Box 11" hidden="1">
              <a:extLst>
                <a:ext uri="{63B3BB69-23CF-44E3-9099-C40C66FF867C}">
                  <a14:compatExt spid="_x0000_s45067"/>
                </a:ext>
                <a:ext uri="{FF2B5EF4-FFF2-40B4-BE49-F238E27FC236}">
                  <a16:creationId xmlns:a16="http://schemas.microsoft.com/office/drawing/2014/main" id="{00000000-0008-0000-0200-00000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793750</xdr:colOff>
          <xdr:row>1</xdr:row>
          <xdr:rowOff>323850</xdr:rowOff>
        </xdr:from>
        <xdr:to>
          <xdr:col>7</xdr:col>
          <xdr:colOff>88900</xdr:colOff>
          <xdr:row>2</xdr:row>
          <xdr:rowOff>317500</xdr:rowOff>
        </xdr:to>
        <xdr:sp macro="" textlink="">
          <xdr:nvSpPr>
            <xdr:cNvPr id="45068" name="Check Box 12" hidden="1">
              <a:extLst>
                <a:ext uri="{63B3BB69-23CF-44E3-9099-C40C66FF867C}">
                  <a14:compatExt spid="_x0000_s45068"/>
                </a:ext>
                <a:ext uri="{FF2B5EF4-FFF2-40B4-BE49-F238E27FC236}">
                  <a16:creationId xmlns:a16="http://schemas.microsoft.com/office/drawing/2014/main" id="{00000000-0008-0000-0200-00000C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793750</xdr:colOff>
          <xdr:row>1</xdr:row>
          <xdr:rowOff>323850</xdr:rowOff>
        </xdr:from>
        <xdr:to>
          <xdr:col>7</xdr:col>
          <xdr:colOff>88900</xdr:colOff>
          <xdr:row>2</xdr:row>
          <xdr:rowOff>317500</xdr:rowOff>
        </xdr:to>
        <xdr:sp macro="" textlink="">
          <xdr:nvSpPr>
            <xdr:cNvPr id="45069" name="Check Box 13" hidden="1">
              <a:extLst>
                <a:ext uri="{63B3BB69-23CF-44E3-9099-C40C66FF867C}">
                  <a14:compatExt spid="_x0000_s45069"/>
                </a:ext>
                <a:ext uri="{FF2B5EF4-FFF2-40B4-BE49-F238E27FC236}">
                  <a16:creationId xmlns:a16="http://schemas.microsoft.com/office/drawing/2014/main" id="{00000000-0008-0000-0200-00000D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501650</xdr:colOff>
          <xdr:row>0</xdr:row>
          <xdr:rowOff>158750</xdr:rowOff>
        </xdr:from>
        <xdr:to>
          <xdr:col>11</xdr:col>
          <xdr:colOff>25400</xdr:colOff>
          <xdr:row>2</xdr:row>
          <xdr:rowOff>31750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3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</xdr:row>
          <xdr:rowOff>0</xdr:rowOff>
        </xdr:from>
        <xdr:to>
          <xdr:col>5</xdr:col>
          <xdr:colOff>342900</xdr:colOff>
          <xdr:row>2</xdr:row>
          <xdr:rowOff>209550</xdr:rowOff>
        </xdr:to>
        <xdr:sp macro="" textlink="">
          <xdr:nvSpPr>
            <xdr:cNvPr id="35845" name="Check Box 5" hidden="1">
              <a:extLst>
                <a:ext uri="{63B3BB69-23CF-44E3-9099-C40C66FF867C}">
                  <a14:compatExt spid="_x0000_s35845"/>
                </a:ext>
                <a:ext uri="{FF2B5EF4-FFF2-40B4-BE49-F238E27FC236}">
                  <a16:creationId xmlns:a16="http://schemas.microsoft.com/office/drawing/2014/main" id="{00000000-0008-0000-0300-00000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184150</xdr:rowOff>
        </xdr:from>
        <xdr:to>
          <xdr:col>3</xdr:col>
          <xdr:colOff>95250</xdr:colOff>
          <xdr:row>3</xdr:row>
          <xdr:rowOff>25400</xdr:rowOff>
        </xdr:to>
        <xdr:sp macro="" textlink="">
          <xdr:nvSpPr>
            <xdr:cNvPr id="35846" name="Check Box 6" hidden="1">
              <a:extLst>
                <a:ext uri="{63B3BB69-23CF-44E3-9099-C40C66FF867C}">
                  <a14:compatExt spid="_x0000_s35846"/>
                </a:ext>
                <a:ext uri="{FF2B5EF4-FFF2-40B4-BE49-F238E27FC236}">
                  <a16:creationId xmlns:a16="http://schemas.microsoft.com/office/drawing/2014/main" id="{00000000-0008-0000-0300-00000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13</xdr:row>
          <xdr:rowOff>107950</xdr:rowOff>
        </xdr:from>
        <xdr:to>
          <xdr:col>24</xdr:col>
          <xdr:colOff>241300</xdr:colOff>
          <xdr:row>15</xdr:row>
          <xdr:rowOff>31750</xdr:rowOff>
        </xdr:to>
        <xdr:sp macro="" textlink="">
          <xdr:nvSpPr>
            <xdr:cNvPr id="35847" name="Check Box 7" hidden="1">
              <a:extLst>
                <a:ext uri="{63B3BB69-23CF-44E3-9099-C40C66FF867C}">
                  <a14:compatExt spid="_x0000_s35847"/>
                </a:ext>
                <a:ext uri="{FF2B5EF4-FFF2-40B4-BE49-F238E27FC236}">
                  <a16:creationId xmlns:a16="http://schemas.microsoft.com/office/drawing/2014/main" id="{00000000-0008-0000-0300-00000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21</xdr:row>
          <xdr:rowOff>107950</xdr:rowOff>
        </xdr:from>
        <xdr:to>
          <xdr:col>24</xdr:col>
          <xdr:colOff>241300</xdr:colOff>
          <xdr:row>23</xdr:row>
          <xdr:rowOff>31750</xdr:rowOff>
        </xdr:to>
        <xdr:sp macro="" textlink="">
          <xdr:nvSpPr>
            <xdr:cNvPr id="35848" name="Check Box 8" hidden="1">
              <a:extLst>
                <a:ext uri="{63B3BB69-23CF-44E3-9099-C40C66FF867C}">
                  <a14:compatExt spid="_x0000_s35848"/>
                </a:ext>
                <a:ext uri="{FF2B5EF4-FFF2-40B4-BE49-F238E27FC236}">
                  <a16:creationId xmlns:a16="http://schemas.microsoft.com/office/drawing/2014/main" id="{00000000-0008-0000-0300-00000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29</xdr:row>
          <xdr:rowOff>107950</xdr:rowOff>
        </xdr:from>
        <xdr:to>
          <xdr:col>24</xdr:col>
          <xdr:colOff>241300</xdr:colOff>
          <xdr:row>31</xdr:row>
          <xdr:rowOff>31750</xdr:rowOff>
        </xdr:to>
        <xdr:sp macro="" textlink="">
          <xdr:nvSpPr>
            <xdr:cNvPr id="35849" name="Check Box 9" hidden="1">
              <a:extLst>
                <a:ext uri="{63B3BB69-23CF-44E3-9099-C40C66FF867C}">
                  <a14:compatExt spid="_x0000_s35849"/>
                </a:ext>
                <a:ext uri="{FF2B5EF4-FFF2-40B4-BE49-F238E27FC236}">
                  <a16:creationId xmlns:a16="http://schemas.microsoft.com/office/drawing/2014/main" id="{00000000-0008-0000-0300-00000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24</xdr:col>
      <xdr:colOff>0</xdr:colOff>
      <xdr:row>37</xdr:row>
      <xdr:rowOff>107950</xdr:rowOff>
    </xdr:from>
    <xdr:to>
      <xdr:col>24</xdr:col>
      <xdr:colOff>241300</xdr:colOff>
      <xdr:row>39</xdr:row>
      <xdr:rowOff>31750</xdr:rowOff>
    </xdr:to>
    <xdr:sp macro="" textlink="">
      <xdr:nvSpPr>
        <xdr:cNvPr id="35850" name="Check Box 10" hidden="1">
          <a:extLst>
            <a:ext uri="{63B3BB69-23CF-44E3-9099-C40C66FF867C}">
              <a14:compatExt xmlns:a14="http://schemas.microsoft.com/office/drawing/2010/main" spid="_x0000_s35850"/>
            </a:ext>
            <a:ext uri="{FF2B5EF4-FFF2-40B4-BE49-F238E27FC236}">
              <a16:creationId xmlns:a16="http://schemas.microsoft.com/office/drawing/2014/main" id="{00000000-0008-0000-0300-00000A8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196850</xdr:colOff>
      <xdr:row>53</xdr:row>
      <xdr:rowOff>101600</xdr:rowOff>
    </xdr:from>
    <xdr:to>
      <xdr:col>26</xdr:col>
      <xdr:colOff>438150</xdr:colOff>
      <xdr:row>166</xdr:row>
      <xdr:rowOff>80323</xdr:rowOff>
    </xdr:to>
    <xdr:sp macro="" textlink="">
      <xdr:nvSpPr>
        <xdr:cNvPr id="35851" name="Check Box 11" hidden="1">
          <a:extLst>
            <a:ext uri="{63B3BB69-23CF-44E3-9099-C40C66FF867C}">
              <a14:compatExt xmlns:a14="http://schemas.microsoft.com/office/drawing/2010/main" spid="_x0000_s35851"/>
            </a:ext>
            <a:ext uri="{FF2B5EF4-FFF2-40B4-BE49-F238E27FC236}">
              <a16:creationId xmlns:a16="http://schemas.microsoft.com/office/drawing/2014/main" id="{00000000-0008-0000-0300-00000B8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501650</xdr:colOff>
          <xdr:row>1</xdr:row>
          <xdr:rowOff>158750</xdr:rowOff>
        </xdr:from>
        <xdr:to>
          <xdr:col>11</xdr:col>
          <xdr:colOff>25400</xdr:colOff>
          <xdr:row>3</xdr:row>
          <xdr:rowOff>0</xdr:rowOff>
        </xdr:to>
        <xdr:sp macro="" textlink="">
          <xdr:nvSpPr>
            <xdr:cNvPr id="35852" name="Check Box 12" hidden="1">
              <a:extLst>
                <a:ext uri="{63B3BB69-23CF-44E3-9099-C40C66FF867C}">
                  <a14:compatExt spid="_x0000_s35852"/>
                </a:ext>
                <a:ext uri="{FF2B5EF4-FFF2-40B4-BE49-F238E27FC236}">
                  <a16:creationId xmlns:a16="http://schemas.microsoft.com/office/drawing/2014/main" id="{00000000-0008-0000-0300-00000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0</xdr:colOff>
      <xdr:row>37</xdr:row>
      <xdr:rowOff>107950</xdr:rowOff>
    </xdr:from>
    <xdr:ext cx="241300" cy="232229"/>
    <xdr:sp macro="" textlink="">
      <xdr:nvSpPr>
        <xdr:cNvPr id="35853" name="Check Box 13" hidden="1">
          <a:extLst>
            <a:ext uri="{63B3BB69-23CF-44E3-9099-C40C66FF867C}">
              <a14:compatExt xmlns:a14="http://schemas.microsoft.com/office/drawing/2010/main" spid="_x0000_s35853"/>
            </a:ext>
            <a:ext uri="{FF2B5EF4-FFF2-40B4-BE49-F238E27FC236}">
              <a16:creationId xmlns:a16="http://schemas.microsoft.com/office/drawing/2014/main" id="{00000000-0008-0000-0300-00000D8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501650</xdr:colOff>
          <xdr:row>1</xdr:row>
          <xdr:rowOff>82550</xdr:rowOff>
        </xdr:from>
        <xdr:to>
          <xdr:col>7</xdr:col>
          <xdr:colOff>850900</xdr:colOff>
          <xdr:row>1</xdr:row>
          <xdr:rowOff>254000</xdr:rowOff>
        </xdr:to>
        <xdr:sp macro="" textlink="">
          <xdr:nvSpPr>
            <xdr:cNvPr id="54275" name="Check Box 3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00000000-0008-0000-0400-00000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501650</xdr:colOff>
          <xdr:row>2</xdr:row>
          <xdr:rowOff>50800</xdr:rowOff>
        </xdr:from>
        <xdr:to>
          <xdr:col>7</xdr:col>
          <xdr:colOff>838200</xdr:colOff>
          <xdr:row>2</xdr:row>
          <xdr:rowOff>234950</xdr:rowOff>
        </xdr:to>
        <xdr:sp macro="" textlink="">
          <xdr:nvSpPr>
            <xdr:cNvPr id="54276" name="Check Box 4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00000000-0008-0000-0400-00000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27</xdr:row>
          <xdr:rowOff>12700</xdr:rowOff>
        </xdr:from>
        <xdr:to>
          <xdr:col>3</xdr:col>
          <xdr:colOff>12700</xdr:colOff>
          <xdr:row>27</xdr:row>
          <xdr:rowOff>203200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26</xdr:row>
          <xdr:rowOff>12700</xdr:rowOff>
        </xdr:from>
        <xdr:to>
          <xdr:col>3</xdr:col>
          <xdr:colOff>12700</xdr:colOff>
          <xdr:row>26</xdr:row>
          <xdr:rowOff>203200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25</xdr:row>
          <xdr:rowOff>12700</xdr:rowOff>
        </xdr:from>
        <xdr:to>
          <xdr:col>3</xdr:col>
          <xdr:colOff>12700</xdr:colOff>
          <xdr:row>25</xdr:row>
          <xdr:rowOff>203200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19</xdr:row>
          <xdr:rowOff>12700</xdr:rowOff>
        </xdr:from>
        <xdr:to>
          <xdr:col>3</xdr:col>
          <xdr:colOff>12700</xdr:colOff>
          <xdr:row>19</xdr:row>
          <xdr:rowOff>203200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18</xdr:row>
          <xdr:rowOff>12700</xdr:rowOff>
        </xdr:from>
        <xdr:to>
          <xdr:col>3</xdr:col>
          <xdr:colOff>12700</xdr:colOff>
          <xdr:row>18</xdr:row>
          <xdr:rowOff>203200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17</xdr:row>
          <xdr:rowOff>12700</xdr:rowOff>
        </xdr:from>
        <xdr:to>
          <xdr:col>3</xdr:col>
          <xdr:colOff>12700</xdr:colOff>
          <xdr:row>17</xdr:row>
          <xdr:rowOff>203200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15</xdr:row>
          <xdr:rowOff>12700</xdr:rowOff>
        </xdr:from>
        <xdr:to>
          <xdr:col>3</xdr:col>
          <xdr:colOff>12700</xdr:colOff>
          <xdr:row>15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14</xdr:row>
          <xdr:rowOff>12700</xdr:rowOff>
        </xdr:from>
        <xdr:to>
          <xdr:col>3</xdr:col>
          <xdr:colOff>12700</xdr:colOff>
          <xdr:row>14</xdr:row>
          <xdr:rowOff>203200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8</xdr:row>
          <xdr:rowOff>12700</xdr:rowOff>
        </xdr:from>
        <xdr:to>
          <xdr:col>14</xdr:col>
          <xdr:colOff>50800</xdr:colOff>
          <xdr:row>9</xdr:row>
          <xdr:rowOff>12700</xdr:rowOff>
        </xdr:to>
        <xdr:sp macro="" textlink="">
          <xdr:nvSpPr>
            <xdr:cNvPr id="48132" name="Check Box 4" hidden="1">
              <a:extLst>
                <a:ext uri="{63B3BB69-23CF-44E3-9099-C40C66FF867C}">
                  <a14:compatExt spid="_x0000_s48132"/>
                </a:ext>
                <a:ext uri="{FF2B5EF4-FFF2-40B4-BE49-F238E27FC236}">
                  <a16:creationId xmlns:a16="http://schemas.microsoft.com/office/drawing/2014/main" id="{00000000-0008-0000-0700-00000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9</xdr:row>
          <xdr:rowOff>12700</xdr:rowOff>
        </xdr:from>
        <xdr:to>
          <xdr:col>14</xdr:col>
          <xdr:colOff>50800</xdr:colOff>
          <xdr:row>10</xdr:row>
          <xdr:rowOff>12700</xdr:rowOff>
        </xdr:to>
        <xdr:sp macro="" textlink="">
          <xdr:nvSpPr>
            <xdr:cNvPr id="48133" name="Check Box 5" hidden="1">
              <a:extLst>
                <a:ext uri="{63B3BB69-23CF-44E3-9099-C40C66FF867C}">
                  <a14:compatExt spid="_x0000_s48133"/>
                </a:ext>
                <a:ext uri="{FF2B5EF4-FFF2-40B4-BE49-F238E27FC236}">
                  <a16:creationId xmlns:a16="http://schemas.microsoft.com/office/drawing/2014/main" id="{00000000-0008-0000-0700-000005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9</xdr:row>
          <xdr:rowOff>241300</xdr:rowOff>
        </xdr:from>
        <xdr:to>
          <xdr:col>14</xdr:col>
          <xdr:colOff>50800</xdr:colOff>
          <xdr:row>11</xdr:row>
          <xdr:rowOff>0</xdr:rowOff>
        </xdr:to>
        <xdr:sp macro="" textlink="">
          <xdr:nvSpPr>
            <xdr:cNvPr id="48134" name="Check Box 6" hidden="1">
              <a:extLst>
                <a:ext uri="{63B3BB69-23CF-44E3-9099-C40C66FF867C}">
                  <a14:compatExt spid="_x0000_s48134"/>
                </a:ext>
                <a:ext uri="{FF2B5EF4-FFF2-40B4-BE49-F238E27FC236}">
                  <a16:creationId xmlns:a16="http://schemas.microsoft.com/office/drawing/2014/main" id="{00000000-0008-0000-0700-000006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12</xdr:row>
          <xdr:rowOff>12700</xdr:rowOff>
        </xdr:from>
        <xdr:to>
          <xdr:col>14</xdr:col>
          <xdr:colOff>50800</xdr:colOff>
          <xdr:row>13</xdr:row>
          <xdr:rowOff>12700</xdr:rowOff>
        </xdr:to>
        <xdr:sp macro="" textlink="">
          <xdr:nvSpPr>
            <xdr:cNvPr id="48135" name="Check Box 7" hidden="1">
              <a:extLst>
                <a:ext uri="{63B3BB69-23CF-44E3-9099-C40C66FF867C}">
                  <a14:compatExt spid="_x0000_s48135"/>
                </a:ext>
                <a:ext uri="{FF2B5EF4-FFF2-40B4-BE49-F238E27FC236}">
                  <a16:creationId xmlns:a16="http://schemas.microsoft.com/office/drawing/2014/main" id="{00000000-0008-0000-0700-000007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13</xdr:row>
          <xdr:rowOff>12700</xdr:rowOff>
        </xdr:from>
        <xdr:to>
          <xdr:col>14</xdr:col>
          <xdr:colOff>50800</xdr:colOff>
          <xdr:row>14</xdr:row>
          <xdr:rowOff>12700</xdr:rowOff>
        </xdr:to>
        <xdr:sp macro="" textlink="">
          <xdr:nvSpPr>
            <xdr:cNvPr id="48136" name="Check Box 8" hidden="1">
              <a:extLst>
                <a:ext uri="{63B3BB69-23CF-44E3-9099-C40C66FF867C}">
                  <a14:compatExt spid="_x0000_s48136"/>
                </a:ext>
                <a:ext uri="{FF2B5EF4-FFF2-40B4-BE49-F238E27FC236}">
                  <a16:creationId xmlns:a16="http://schemas.microsoft.com/office/drawing/2014/main" id="{00000000-0008-0000-0700-000008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14</xdr:row>
          <xdr:rowOff>0</xdr:rowOff>
        </xdr:from>
        <xdr:to>
          <xdr:col>14</xdr:col>
          <xdr:colOff>50800</xdr:colOff>
          <xdr:row>15</xdr:row>
          <xdr:rowOff>0</xdr:rowOff>
        </xdr:to>
        <xdr:sp macro="" textlink="">
          <xdr:nvSpPr>
            <xdr:cNvPr id="48137" name="Check Box 9" hidden="1">
              <a:extLst>
                <a:ext uri="{63B3BB69-23CF-44E3-9099-C40C66FF867C}">
                  <a14:compatExt spid="_x0000_s48137"/>
                </a:ext>
                <a:ext uri="{FF2B5EF4-FFF2-40B4-BE49-F238E27FC236}">
                  <a16:creationId xmlns:a16="http://schemas.microsoft.com/office/drawing/2014/main" id="{00000000-0008-0000-0700-00000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16</xdr:row>
          <xdr:rowOff>12700</xdr:rowOff>
        </xdr:from>
        <xdr:to>
          <xdr:col>14</xdr:col>
          <xdr:colOff>50800</xdr:colOff>
          <xdr:row>17</xdr:row>
          <xdr:rowOff>12700</xdr:rowOff>
        </xdr:to>
        <xdr:sp macro="" textlink="">
          <xdr:nvSpPr>
            <xdr:cNvPr id="48138" name="Check Box 10" hidden="1">
              <a:extLst>
                <a:ext uri="{63B3BB69-23CF-44E3-9099-C40C66FF867C}">
                  <a14:compatExt spid="_x0000_s48138"/>
                </a:ext>
                <a:ext uri="{FF2B5EF4-FFF2-40B4-BE49-F238E27FC236}">
                  <a16:creationId xmlns:a16="http://schemas.microsoft.com/office/drawing/2014/main" id="{00000000-0008-0000-0700-00000A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17</xdr:row>
          <xdr:rowOff>12700</xdr:rowOff>
        </xdr:from>
        <xdr:to>
          <xdr:col>14</xdr:col>
          <xdr:colOff>50800</xdr:colOff>
          <xdr:row>18</xdr:row>
          <xdr:rowOff>12700</xdr:rowOff>
        </xdr:to>
        <xdr:sp macro="" textlink="">
          <xdr:nvSpPr>
            <xdr:cNvPr id="48139" name="Check Box 11" hidden="1">
              <a:extLst>
                <a:ext uri="{63B3BB69-23CF-44E3-9099-C40C66FF867C}">
                  <a14:compatExt spid="_x0000_s48139"/>
                </a:ext>
                <a:ext uri="{FF2B5EF4-FFF2-40B4-BE49-F238E27FC236}">
                  <a16:creationId xmlns:a16="http://schemas.microsoft.com/office/drawing/2014/main" id="{00000000-0008-0000-0700-00000B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18</xdr:row>
          <xdr:rowOff>0</xdr:rowOff>
        </xdr:from>
        <xdr:to>
          <xdr:col>14</xdr:col>
          <xdr:colOff>50800</xdr:colOff>
          <xdr:row>19</xdr:row>
          <xdr:rowOff>0</xdr:rowOff>
        </xdr:to>
        <xdr:sp macro="" textlink="">
          <xdr:nvSpPr>
            <xdr:cNvPr id="48140" name="Check Box 12" hidden="1">
              <a:extLst>
                <a:ext uri="{63B3BB69-23CF-44E3-9099-C40C66FF867C}">
                  <a14:compatExt spid="_x0000_s48140"/>
                </a:ext>
                <a:ext uri="{FF2B5EF4-FFF2-40B4-BE49-F238E27FC236}">
                  <a16:creationId xmlns:a16="http://schemas.microsoft.com/office/drawing/2014/main" id="{00000000-0008-0000-0700-00000C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20</xdr:row>
          <xdr:rowOff>12700</xdr:rowOff>
        </xdr:from>
        <xdr:to>
          <xdr:col>14</xdr:col>
          <xdr:colOff>50800</xdr:colOff>
          <xdr:row>21</xdr:row>
          <xdr:rowOff>12700</xdr:rowOff>
        </xdr:to>
        <xdr:sp macro="" textlink="">
          <xdr:nvSpPr>
            <xdr:cNvPr id="48141" name="Check Box 13" hidden="1">
              <a:extLst>
                <a:ext uri="{63B3BB69-23CF-44E3-9099-C40C66FF867C}">
                  <a14:compatExt spid="_x0000_s48141"/>
                </a:ext>
                <a:ext uri="{FF2B5EF4-FFF2-40B4-BE49-F238E27FC236}">
                  <a16:creationId xmlns:a16="http://schemas.microsoft.com/office/drawing/2014/main" id="{00000000-0008-0000-0700-00000D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21</xdr:row>
          <xdr:rowOff>12700</xdr:rowOff>
        </xdr:from>
        <xdr:to>
          <xdr:col>14</xdr:col>
          <xdr:colOff>50800</xdr:colOff>
          <xdr:row>22</xdr:row>
          <xdr:rowOff>12700</xdr:rowOff>
        </xdr:to>
        <xdr:sp macro="" textlink="">
          <xdr:nvSpPr>
            <xdr:cNvPr id="48142" name="Check Box 14" hidden="1">
              <a:extLst>
                <a:ext uri="{63B3BB69-23CF-44E3-9099-C40C66FF867C}">
                  <a14:compatExt spid="_x0000_s48142"/>
                </a:ext>
                <a:ext uri="{FF2B5EF4-FFF2-40B4-BE49-F238E27FC236}">
                  <a16:creationId xmlns:a16="http://schemas.microsoft.com/office/drawing/2014/main" id="{00000000-0008-0000-0700-00000E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22</xdr:row>
          <xdr:rowOff>12700</xdr:rowOff>
        </xdr:from>
        <xdr:to>
          <xdr:col>14</xdr:col>
          <xdr:colOff>50800</xdr:colOff>
          <xdr:row>23</xdr:row>
          <xdr:rowOff>12700</xdr:rowOff>
        </xdr:to>
        <xdr:sp macro="" textlink="">
          <xdr:nvSpPr>
            <xdr:cNvPr id="48143" name="Check Box 15" hidden="1">
              <a:extLst>
                <a:ext uri="{63B3BB69-23CF-44E3-9099-C40C66FF867C}">
                  <a14:compatExt spid="_x0000_s48143"/>
                </a:ext>
                <a:ext uri="{FF2B5EF4-FFF2-40B4-BE49-F238E27FC236}">
                  <a16:creationId xmlns:a16="http://schemas.microsoft.com/office/drawing/2014/main" id="{00000000-0008-0000-0700-00000F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24</xdr:row>
          <xdr:rowOff>12700</xdr:rowOff>
        </xdr:from>
        <xdr:to>
          <xdr:col>14</xdr:col>
          <xdr:colOff>50800</xdr:colOff>
          <xdr:row>25</xdr:row>
          <xdr:rowOff>12700</xdr:rowOff>
        </xdr:to>
        <xdr:sp macro="" textlink="">
          <xdr:nvSpPr>
            <xdr:cNvPr id="48144" name="Check Box 16" hidden="1">
              <a:extLst>
                <a:ext uri="{63B3BB69-23CF-44E3-9099-C40C66FF867C}">
                  <a14:compatExt spid="_x0000_s48144"/>
                </a:ext>
                <a:ext uri="{FF2B5EF4-FFF2-40B4-BE49-F238E27FC236}">
                  <a16:creationId xmlns:a16="http://schemas.microsoft.com/office/drawing/2014/main" id="{00000000-0008-0000-0700-000010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25</xdr:row>
          <xdr:rowOff>12700</xdr:rowOff>
        </xdr:from>
        <xdr:to>
          <xdr:col>14</xdr:col>
          <xdr:colOff>50800</xdr:colOff>
          <xdr:row>26</xdr:row>
          <xdr:rowOff>12700</xdr:rowOff>
        </xdr:to>
        <xdr:sp macro="" textlink="">
          <xdr:nvSpPr>
            <xdr:cNvPr id="48145" name="Check Box 17" hidden="1">
              <a:extLst>
                <a:ext uri="{63B3BB69-23CF-44E3-9099-C40C66FF867C}">
                  <a14:compatExt spid="_x0000_s48145"/>
                </a:ext>
                <a:ext uri="{FF2B5EF4-FFF2-40B4-BE49-F238E27FC236}">
                  <a16:creationId xmlns:a16="http://schemas.microsoft.com/office/drawing/2014/main" id="{00000000-0008-0000-0700-00001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26</xdr:row>
          <xdr:rowOff>0</xdr:rowOff>
        </xdr:from>
        <xdr:to>
          <xdr:col>14</xdr:col>
          <xdr:colOff>50800</xdr:colOff>
          <xdr:row>27</xdr:row>
          <xdr:rowOff>0</xdr:rowOff>
        </xdr:to>
        <xdr:sp macro="" textlink="">
          <xdr:nvSpPr>
            <xdr:cNvPr id="48146" name="Check Box 18" hidden="1">
              <a:extLst>
                <a:ext uri="{63B3BB69-23CF-44E3-9099-C40C66FF867C}">
                  <a14:compatExt spid="_x0000_s48146"/>
                </a:ext>
                <a:ext uri="{FF2B5EF4-FFF2-40B4-BE49-F238E27FC236}">
                  <a16:creationId xmlns:a16="http://schemas.microsoft.com/office/drawing/2014/main" id="{00000000-0008-0000-0700-00001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749300</xdr:colOff>
          <xdr:row>2</xdr:row>
          <xdr:rowOff>12700</xdr:rowOff>
        </xdr:from>
        <xdr:to>
          <xdr:col>8</xdr:col>
          <xdr:colOff>990600</xdr:colOff>
          <xdr:row>2</xdr:row>
          <xdr:rowOff>203200</xdr:rowOff>
        </xdr:to>
        <xdr:sp macro="" textlink="">
          <xdr:nvSpPr>
            <xdr:cNvPr id="48152" name="Check Box 24" hidden="1">
              <a:extLst>
                <a:ext uri="{63B3BB69-23CF-44E3-9099-C40C66FF867C}">
                  <a14:compatExt spid="_x0000_s48152"/>
                </a:ext>
                <a:ext uri="{FF2B5EF4-FFF2-40B4-BE49-F238E27FC236}">
                  <a16:creationId xmlns:a16="http://schemas.microsoft.com/office/drawing/2014/main" id="{00000000-0008-0000-0700-000018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749300</xdr:colOff>
          <xdr:row>1</xdr:row>
          <xdr:rowOff>12700</xdr:rowOff>
        </xdr:from>
        <xdr:to>
          <xdr:col>8</xdr:col>
          <xdr:colOff>990600</xdr:colOff>
          <xdr:row>1</xdr:row>
          <xdr:rowOff>203200</xdr:rowOff>
        </xdr:to>
        <xdr:sp macro="" textlink="">
          <xdr:nvSpPr>
            <xdr:cNvPr id="48153" name="Check Box 25" hidden="1">
              <a:extLst>
                <a:ext uri="{63B3BB69-23CF-44E3-9099-C40C66FF867C}">
                  <a14:compatExt spid="_x0000_s48153"/>
                </a:ext>
                <a:ext uri="{FF2B5EF4-FFF2-40B4-BE49-F238E27FC236}">
                  <a16:creationId xmlns:a16="http://schemas.microsoft.com/office/drawing/2014/main" id="{00000000-0008-0000-0700-00001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393700</xdr:colOff>
          <xdr:row>3</xdr:row>
          <xdr:rowOff>19050</xdr:rowOff>
        </xdr:from>
        <xdr:to>
          <xdr:col>11</xdr:col>
          <xdr:colOff>635000</xdr:colOff>
          <xdr:row>3</xdr:row>
          <xdr:rowOff>209550</xdr:rowOff>
        </xdr:to>
        <xdr:sp macro="" textlink="">
          <xdr:nvSpPr>
            <xdr:cNvPr id="48154" name="Check Box 26" hidden="1">
              <a:extLst>
                <a:ext uri="{63B3BB69-23CF-44E3-9099-C40C66FF867C}">
                  <a14:compatExt spid="_x0000_s48154"/>
                </a:ext>
                <a:ext uri="{FF2B5EF4-FFF2-40B4-BE49-F238E27FC236}">
                  <a16:creationId xmlns:a16="http://schemas.microsoft.com/office/drawing/2014/main" id="{00000000-0008-0000-0700-00001A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393700</xdr:colOff>
          <xdr:row>2</xdr:row>
          <xdr:rowOff>19050</xdr:rowOff>
        </xdr:from>
        <xdr:to>
          <xdr:col>11</xdr:col>
          <xdr:colOff>635000</xdr:colOff>
          <xdr:row>2</xdr:row>
          <xdr:rowOff>209550</xdr:rowOff>
        </xdr:to>
        <xdr:sp macro="" textlink="">
          <xdr:nvSpPr>
            <xdr:cNvPr id="48155" name="Check Box 27" hidden="1">
              <a:extLst>
                <a:ext uri="{63B3BB69-23CF-44E3-9099-C40C66FF867C}">
                  <a14:compatExt spid="_x0000_s48155"/>
                </a:ext>
                <a:ext uri="{FF2B5EF4-FFF2-40B4-BE49-F238E27FC236}">
                  <a16:creationId xmlns:a16="http://schemas.microsoft.com/office/drawing/2014/main" id="{00000000-0008-0000-0700-00001B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393700</xdr:colOff>
          <xdr:row>1</xdr:row>
          <xdr:rowOff>19050</xdr:rowOff>
        </xdr:from>
        <xdr:to>
          <xdr:col>11</xdr:col>
          <xdr:colOff>635000</xdr:colOff>
          <xdr:row>1</xdr:row>
          <xdr:rowOff>209550</xdr:rowOff>
        </xdr:to>
        <xdr:sp macro="" textlink="">
          <xdr:nvSpPr>
            <xdr:cNvPr id="48156" name="Check Box 28" hidden="1">
              <a:extLst>
                <a:ext uri="{63B3BB69-23CF-44E3-9099-C40C66FF867C}">
                  <a14:compatExt spid="_x0000_s48156"/>
                </a:ext>
                <a:ext uri="{FF2B5EF4-FFF2-40B4-BE49-F238E27FC236}">
                  <a16:creationId xmlns:a16="http://schemas.microsoft.com/office/drawing/2014/main" id="{00000000-0008-0000-0700-00001C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50800</xdr:rowOff>
        </xdr:from>
        <xdr:to>
          <xdr:col>3</xdr:col>
          <xdr:colOff>31750</xdr:colOff>
          <xdr:row>23</xdr:row>
          <xdr:rowOff>228600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9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50800</xdr:rowOff>
        </xdr:from>
        <xdr:to>
          <xdr:col>3</xdr:col>
          <xdr:colOff>31750</xdr:colOff>
          <xdr:row>25</xdr:row>
          <xdr:rowOff>228600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9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50800</xdr:rowOff>
        </xdr:from>
        <xdr:to>
          <xdr:col>3</xdr:col>
          <xdr:colOff>31750</xdr:colOff>
          <xdr:row>23</xdr:row>
          <xdr:rowOff>228600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9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50800</xdr:rowOff>
        </xdr:from>
        <xdr:to>
          <xdr:col>3</xdr:col>
          <xdr:colOff>31750</xdr:colOff>
          <xdr:row>13</xdr:row>
          <xdr:rowOff>228600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9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50800</xdr:rowOff>
        </xdr:from>
        <xdr:to>
          <xdr:col>3</xdr:col>
          <xdr:colOff>31750</xdr:colOff>
          <xdr:row>14</xdr:row>
          <xdr:rowOff>228600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9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50800</xdr:rowOff>
        </xdr:from>
        <xdr:to>
          <xdr:col>3</xdr:col>
          <xdr:colOff>31750</xdr:colOff>
          <xdr:row>24</xdr:row>
          <xdr:rowOff>228600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9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50800</xdr:rowOff>
        </xdr:from>
        <xdr:to>
          <xdr:col>3</xdr:col>
          <xdr:colOff>31750</xdr:colOff>
          <xdr:row>24</xdr:row>
          <xdr:rowOff>228600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9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19</xdr:row>
          <xdr:rowOff>12700</xdr:rowOff>
        </xdr:from>
        <xdr:to>
          <xdr:col>3</xdr:col>
          <xdr:colOff>12700</xdr:colOff>
          <xdr:row>19</xdr:row>
          <xdr:rowOff>203200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C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18</xdr:row>
          <xdr:rowOff>12700</xdr:rowOff>
        </xdr:from>
        <xdr:to>
          <xdr:col>3</xdr:col>
          <xdr:colOff>12700</xdr:colOff>
          <xdr:row>18</xdr:row>
          <xdr:rowOff>203200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C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17</xdr:row>
          <xdr:rowOff>12700</xdr:rowOff>
        </xdr:from>
        <xdr:to>
          <xdr:col>3</xdr:col>
          <xdr:colOff>12700</xdr:colOff>
          <xdr:row>17</xdr:row>
          <xdr:rowOff>203200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C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22</xdr:row>
          <xdr:rowOff>12700</xdr:rowOff>
        </xdr:from>
        <xdr:to>
          <xdr:col>3</xdr:col>
          <xdr:colOff>12700</xdr:colOff>
          <xdr:row>22</xdr:row>
          <xdr:rowOff>203200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C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21</xdr:row>
          <xdr:rowOff>12700</xdr:rowOff>
        </xdr:from>
        <xdr:to>
          <xdr:col>3</xdr:col>
          <xdr:colOff>12700</xdr:colOff>
          <xdr:row>21</xdr:row>
          <xdr:rowOff>203200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C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859;&#28580;\19&#31859;&#28580;\19&#22320;&#22495;&#31119;&#31049;&#35336;&#30011;\My%20Documents\H13&#27700;&#21033;\&#20966;&#29702;&#28168;\&#32368;&#36234;\H13&#27700;&#21033;\H12&#23455;&#32318;&#22577;&#21578;010610\H11&#32368;&#36234;&#27700;&#298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6989;&#21209;\&#38450;&#28797;&#35506;\&#23455;&#32318;&#22577;&#21578;\H11&#32368;&#36234;&#27700;&#298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庫振り分け"/>
      <sheetName val="収支精算書"/>
      <sheetName val="経費の配分"/>
      <sheetName val="集計表"/>
      <sheetName val="竣功検査調書"/>
      <sheetName val="総括・地区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庫振り分け"/>
      <sheetName val="収支精算書"/>
      <sheetName val="経費の配分"/>
      <sheetName val="集計表"/>
      <sheetName val="竣功検査調書"/>
      <sheetName val="総括・地区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5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6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5" Type="http://schemas.openxmlformats.org/officeDocument/2006/relationships/ctrlProp" Target="../ctrlProps/ctrlProp24.xml"/><Relationship Id="rId10" Type="http://schemas.openxmlformats.org/officeDocument/2006/relationships/ctrlProp" Target="../ctrlProps/ctrlProp29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48.x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23" Type="http://schemas.openxmlformats.org/officeDocument/2006/relationships/ctrlProp" Target="../ctrlProps/ctrlProp50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Relationship Id="rId22" Type="http://schemas.openxmlformats.org/officeDocument/2006/relationships/ctrlProp" Target="../ctrlProps/ctrlProp4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BAB1F-2259-4DC2-B263-934F65560706}">
  <sheetPr codeName="Sheet3">
    <pageSetUpPr fitToPage="1"/>
  </sheetPr>
  <dimension ref="A2:T30"/>
  <sheetViews>
    <sheetView view="pageBreakPreview" topLeftCell="A10" zoomScale="90" zoomScaleNormal="100" zoomScaleSheetLayoutView="90" workbookViewId="0">
      <selection activeCell="D13" sqref="D13"/>
    </sheetView>
  </sheetViews>
  <sheetFormatPr defaultColWidth="9" defaultRowHeight="21" customHeight="1"/>
  <cols>
    <col min="1" max="1" width="7.7265625" style="2" customWidth="1"/>
    <col min="2" max="2" width="10.90625" style="2" customWidth="1"/>
    <col min="3" max="3" width="3.453125" style="2" customWidth="1"/>
    <col min="4" max="4" width="23.453125" style="2" bestFit="1" customWidth="1"/>
    <col min="5" max="5" width="2.453125" style="204" customWidth="1"/>
    <col min="6" max="6" width="7.08984375" style="2" bestFit="1" customWidth="1"/>
    <col min="7" max="7" width="5" style="2" customWidth="1"/>
    <col min="8" max="8" width="5.26953125" style="2" bestFit="1" customWidth="1"/>
    <col min="9" max="9" width="5" style="2" customWidth="1"/>
    <col min="10" max="10" width="19.36328125" style="2" customWidth="1"/>
    <col min="11" max="11" width="20.453125" style="2" bestFit="1" customWidth="1"/>
    <col min="12" max="12" width="8.36328125" style="2" customWidth="1"/>
    <col min="13" max="13" width="9" style="2"/>
    <col min="14" max="14" width="11.36328125" style="2" customWidth="1"/>
    <col min="15" max="16384" width="9" style="2"/>
  </cols>
  <sheetData>
    <row r="2" spans="1:16" ht="21" customHeight="1">
      <c r="A2" s="2" t="s">
        <v>383</v>
      </c>
    </row>
    <row r="3" spans="1:16" ht="21" customHeight="1">
      <c r="K3" s="648" t="str">
        <f>IF(N3="","第"&amp;"　",始めに!$D$7&amp;"第"&amp;N3)&amp;"号"</f>
        <v>第　号</v>
      </c>
      <c r="N3" s="642"/>
      <c r="O3" s="2" t="s">
        <v>641</v>
      </c>
    </row>
    <row r="4" spans="1:16" ht="21" customHeight="1">
      <c r="K4" s="646" t="str">
        <f>IF(N4="","令和　年　月　日",TEXT(N4,"ggge年m月d日"))</f>
        <v>令和　年　月　日</v>
      </c>
      <c r="N4" s="645"/>
      <c r="O4" s="2" t="s">
        <v>642</v>
      </c>
    </row>
    <row r="5" spans="1:16" ht="21" customHeight="1">
      <c r="A5" s="2" t="s">
        <v>226</v>
      </c>
    </row>
    <row r="6" spans="1:16" ht="21" customHeight="1">
      <c r="P6" s="2" t="s">
        <v>210</v>
      </c>
    </row>
    <row r="7" spans="1:16" ht="21" customHeight="1">
      <c r="J7" s="210" t="s">
        <v>616</v>
      </c>
      <c r="K7" s="530" t="str">
        <f>IF(始めに!D4="","",始めに!D4)</f>
        <v/>
      </c>
      <c r="P7" s="2" t="s">
        <v>177</v>
      </c>
    </row>
    <row r="8" spans="1:16" ht="21" customHeight="1">
      <c r="J8" s="210" t="s">
        <v>617</v>
      </c>
      <c r="K8" s="587" t="str">
        <f>IF(始めに!D2="","",始めに!D5)</f>
        <v/>
      </c>
    </row>
    <row r="10" spans="1:16" ht="21" customHeight="1">
      <c r="F10" s="251" t="s">
        <v>590</v>
      </c>
    </row>
    <row r="12" spans="1:16" ht="21" customHeight="1">
      <c r="A12" s="2" t="s">
        <v>228</v>
      </c>
    </row>
    <row r="14" spans="1:16" s="204" customFormat="1" ht="21" customHeight="1">
      <c r="A14" s="204">
        <v>1</v>
      </c>
      <c r="B14" s="204" t="s">
        <v>209</v>
      </c>
      <c r="C14" s="702"/>
      <c r="D14" s="204" t="s">
        <v>201</v>
      </c>
    </row>
    <row r="15" spans="1:16" s="204" customFormat="1" ht="21" customHeight="1">
      <c r="C15" s="702"/>
      <c r="D15" s="204" t="s">
        <v>203</v>
      </c>
    </row>
    <row r="16" spans="1:16" s="204" customFormat="1" ht="21" customHeight="1">
      <c r="C16" s="253"/>
    </row>
    <row r="17" spans="1:20" s="204" customFormat="1" ht="21" customHeight="1">
      <c r="A17" s="204">
        <v>2</v>
      </c>
      <c r="B17" s="204" t="s">
        <v>227</v>
      </c>
      <c r="C17" s="702"/>
      <c r="D17" s="97" t="s">
        <v>621</v>
      </c>
      <c r="E17" s="97" t="s">
        <v>225</v>
      </c>
      <c r="F17" s="204" t="s">
        <v>239</v>
      </c>
      <c r="G17" s="254"/>
      <c r="P17" s="254"/>
      <c r="Q17" s="254"/>
    </row>
    <row r="18" spans="1:20" s="204" customFormat="1" ht="21" customHeight="1">
      <c r="C18" s="702"/>
      <c r="D18" s="97" t="s">
        <v>622</v>
      </c>
      <c r="E18" s="97" t="s">
        <v>225</v>
      </c>
      <c r="F18" s="204" t="s">
        <v>244</v>
      </c>
      <c r="G18" s="254"/>
      <c r="P18" s="254"/>
      <c r="Q18" s="254"/>
    </row>
    <row r="19" spans="1:20" s="204" customFormat="1" ht="21" customHeight="1">
      <c r="C19" s="702"/>
      <c r="D19" s="97" t="s">
        <v>205</v>
      </c>
      <c r="E19" s="97" t="s">
        <v>225</v>
      </c>
      <c r="F19" s="204" t="s">
        <v>237</v>
      </c>
      <c r="G19" s="254"/>
      <c r="P19" s="254"/>
      <c r="Q19" s="254"/>
      <c r="R19" s="254"/>
      <c r="S19" s="254"/>
    </row>
    <row r="20" spans="1:20" ht="21" customHeight="1">
      <c r="P20" s="204"/>
      <c r="Q20" s="204"/>
      <c r="R20" s="204"/>
      <c r="S20" s="204"/>
      <c r="T20" s="204"/>
    </row>
    <row r="21" spans="1:20" ht="21" customHeight="1">
      <c r="A21" s="2">
        <v>3</v>
      </c>
      <c r="B21" s="2" t="s">
        <v>211</v>
      </c>
      <c r="C21" s="224"/>
      <c r="D21" s="248" t="s">
        <v>591</v>
      </c>
      <c r="E21" s="250"/>
      <c r="F21" s="533" t="str">
        <f>IF(始めに!$D$2="","",始めに!D3)</f>
        <v/>
      </c>
      <c r="G21" s="534"/>
      <c r="H21" s="177"/>
      <c r="I21" s="140"/>
      <c r="J21" s="204"/>
    </row>
    <row r="22" spans="1:20" ht="21" customHeight="1">
      <c r="C22" s="224"/>
      <c r="D22" s="248" t="s">
        <v>229</v>
      </c>
      <c r="E22" s="250"/>
      <c r="F22" s="709" t="str">
        <f>IF(始めに!$D$9="","",始めに!D9)</f>
        <v/>
      </c>
      <c r="G22" s="709"/>
      <c r="H22" s="709"/>
      <c r="I22" s="140"/>
      <c r="J22" s="204"/>
    </row>
    <row r="23" spans="1:20" ht="21" customHeight="1">
      <c r="C23" s="224"/>
      <c r="D23" s="248" t="s">
        <v>232</v>
      </c>
      <c r="E23" s="250"/>
      <c r="F23" s="177" t="s">
        <v>207</v>
      </c>
      <c r="G23" s="632" t="str">
        <f>IF(始めに!$D$9="","",始めに!D10)</f>
        <v/>
      </c>
      <c r="H23" s="177" t="s">
        <v>208</v>
      </c>
      <c r="I23" s="633" t="str">
        <f>IF(始めに!$D$9="","",始めに!F10)</f>
        <v/>
      </c>
      <c r="J23" s="204"/>
    </row>
    <row r="24" spans="1:20" ht="21" customHeight="1">
      <c r="C24" s="247"/>
      <c r="D24" s="99"/>
      <c r="E24" s="98" t="s">
        <v>225</v>
      </c>
      <c r="F24" s="710"/>
      <c r="G24" s="710"/>
      <c r="H24" s="710"/>
      <c r="I24" s="136" t="s">
        <v>224</v>
      </c>
      <c r="J24" s="204"/>
    </row>
    <row r="25" spans="1:20" ht="21" customHeight="1">
      <c r="C25" s="249"/>
      <c r="D25" s="101" t="s">
        <v>238</v>
      </c>
      <c r="E25" s="100"/>
      <c r="F25" s="708" t="str">
        <f>IF(始めに!$D$2="","",始めに!D6)</f>
        <v/>
      </c>
      <c r="G25" s="708"/>
      <c r="H25" s="708"/>
      <c r="I25" s="118" t="s">
        <v>59</v>
      </c>
      <c r="J25" s="204"/>
    </row>
    <row r="26" spans="1:20" ht="21" customHeight="1">
      <c r="C26" s="204"/>
      <c r="E26" s="97"/>
      <c r="I26" s="204"/>
    </row>
    <row r="27" spans="1:20" ht="21" customHeight="1">
      <c r="B27" s="97" t="s">
        <v>403</v>
      </c>
    </row>
    <row r="28" spans="1:20" ht="21" customHeight="1">
      <c r="B28" s="2" t="s">
        <v>397</v>
      </c>
    </row>
    <row r="29" spans="1:20" ht="21" customHeight="1">
      <c r="B29" s="2" t="s">
        <v>398</v>
      </c>
    </row>
    <row r="30" spans="1:20" ht="21" customHeight="1">
      <c r="B30" s="2" t="s">
        <v>412</v>
      </c>
    </row>
  </sheetData>
  <mergeCells count="3">
    <mergeCell ref="F25:H25"/>
    <mergeCell ref="F22:H22"/>
    <mergeCell ref="F24:H24"/>
  </mergeCells>
  <phoneticPr fontId="6"/>
  <pageMargins left="0.78740157480314965" right="0.39370078740157483" top="1.1811023622047245" bottom="0.39370078740157483" header="0.31496062992125984" footer="0.31496062992125984"/>
  <pageSetup paperSize="9" scale="81" orientation="landscape" blackAndWhite="1" r:id="rId1"/>
  <colBreaks count="1" manualBreakCount="1">
    <brk id="14" max="3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2" r:id="rId4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18</xdr:row>
                    <xdr:rowOff>50800</xdr:rowOff>
                  </from>
                  <to>
                    <xdr:col>3</xdr:col>
                    <xdr:colOff>19050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5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13</xdr:row>
                    <xdr:rowOff>50800</xdr:rowOff>
                  </from>
                  <to>
                    <xdr:col>3</xdr:col>
                    <xdr:colOff>19050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6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50800</xdr:rowOff>
                  </from>
                  <to>
                    <xdr:col>3</xdr:col>
                    <xdr:colOff>19050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7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16</xdr:row>
                    <xdr:rowOff>50800</xdr:rowOff>
                  </from>
                  <to>
                    <xdr:col>3</xdr:col>
                    <xdr:colOff>19050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8" name="Check Box 4">
              <controlPr defaultSize="0" autoFill="0" autoLine="0" autoPict="0">
                <anchor moveWithCells="1">
                  <from>
                    <xdr:col>2</xdr:col>
                    <xdr:colOff>19050</xdr:colOff>
                    <xdr:row>17</xdr:row>
                    <xdr:rowOff>50800</xdr:rowOff>
                  </from>
                  <to>
                    <xdr:col>3</xdr:col>
                    <xdr:colOff>19050</xdr:colOff>
                    <xdr:row>17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0FB9-9AA8-452F-85E3-9F141D0E7B67}">
  <sheetPr codeName="Sheet8">
    <pageSetUpPr fitToPage="1"/>
  </sheetPr>
  <dimension ref="A2:T29"/>
  <sheetViews>
    <sheetView view="pageBreakPreview" topLeftCell="A7" zoomScale="70" zoomScaleNormal="100" zoomScaleSheetLayoutView="70" workbookViewId="0">
      <selection activeCell="C24" sqref="C24:C26"/>
    </sheetView>
  </sheetViews>
  <sheetFormatPr defaultColWidth="9" defaultRowHeight="21" customHeight="1"/>
  <cols>
    <col min="1" max="1" width="7.7265625" style="2" customWidth="1"/>
    <col min="2" max="2" width="10.90625" style="2" customWidth="1"/>
    <col min="3" max="3" width="3.453125" style="2" customWidth="1"/>
    <col min="4" max="4" width="23.453125" style="2" bestFit="1" customWidth="1"/>
    <col min="5" max="5" width="2.453125" style="204" customWidth="1"/>
    <col min="6" max="6" width="8.26953125" style="2" customWidth="1"/>
    <col min="7" max="7" width="6.453125" style="2" customWidth="1"/>
    <col min="8" max="8" width="5.26953125" style="2" bestFit="1" customWidth="1"/>
    <col min="9" max="9" width="6.453125" style="2" customWidth="1"/>
    <col min="10" max="10" width="5.90625" style="2" customWidth="1"/>
    <col min="11" max="11" width="19.26953125" style="2" customWidth="1"/>
    <col min="12" max="13" width="9" style="2"/>
    <col min="14" max="14" width="10.90625" style="2" bestFit="1" customWidth="1"/>
    <col min="15" max="16384" width="9" style="2"/>
  </cols>
  <sheetData>
    <row r="2" spans="1:15" ht="21" customHeight="1">
      <c r="A2" s="331" t="s">
        <v>390</v>
      </c>
    </row>
    <row r="3" spans="1:15" ht="21" customHeight="1">
      <c r="K3" s="644" t="str">
        <f>IF(N3="","第"&amp;"　",始めに!$D$7&amp;"第"&amp;N3)&amp;"号"</f>
        <v>第　号</v>
      </c>
      <c r="N3" s="642"/>
      <c r="O3" s="2" t="s">
        <v>641</v>
      </c>
    </row>
    <row r="4" spans="1:15" ht="21" customHeight="1">
      <c r="K4" s="646" t="str">
        <f>IF(N4="","令和　年　月　日",TEXT(N4,"ggge年m月d日"))</f>
        <v>令和　年　月　日</v>
      </c>
      <c r="N4" s="645"/>
      <c r="O4" s="2" t="s">
        <v>642</v>
      </c>
    </row>
    <row r="5" spans="1:15" ht="21" customHeight="1">
      <c r="A5" s="2" t="s">
        <v>226</v>
      </c>
      <c r="B5" s="21"/>
      <c r="C5" s="21"/>
      <c r="D5" s="21"/>
      <c r="E5" s="529"/>
    </row>
    <row r="6" spans="1:15" ht="21" customHeight="1">
      <c r="M6" s="2" t="s">
        <v>210</v>
      </c>
    </row>
    <row r="7" spans="1:15" ht="21" customHeight="1">
      <c r="J7" s="210" t="s">
        <v>616</v>
      </c>
      <c r="K7" s="530" t="str">
        <f>IF(始めに!$D$2="","",始めに!D4)</f>
        <v/>
      </c>
      <c r="M7" s="2" t="s">
        <v>177</v>
      </c>
    </row>
    <row r="8" spans="1:15" ht="21" customHeight="1">
      <c r="J8" s="210" t="s">
        <v>617</v>
      </c>
      <c r="K8" s="530" t="str">
        <f>IF(始めに!$D$2="","",始めに!D5)</f>
        <v/>
      </c>
    </row>
    <row r="10" spans="1:15" ht="21" customHeight="1">
      <c r="E10" s="251" t="s">
        <v>606</v>
      </c>
    </row>
    <row r="12" spans="1:15" ht="21" customHeight="1">
      <c r="A12" s="2" t="s">
        <v>242</v>
      </c>
    </row>
    <row r="14" spans="1:15" s="204" customFormat="1" ht="21" customHeight="1">
      <c r="A14" s="204">
        <v>1</v>
      </c>
      <c r="B14" s="204" t="s">
        <v>209</v>
      </c>
      <c r="C14" s="702"/>
      <c r="D14" s="204" t="s">
        <v>201</v>
      </c>
    </row>
    <row r="15" spans="1:15" s="204" customFormat="1" ht="21" customHeight="1">
      <c r="C15" s="702"/>
      <c r="D15" s="204" t="s">
        <v>203</v>
      </c>
    </row>
    <row r="16" spans="1:15" s="204" customFormat="1" ht="21" customHeight="1">
      <c r="C16" s="253"/>
    </row>
    <row r="17" spans="1:20" ht="21" customHeight="1">
      <c r="A17" s="204">
        <v>2</v>
      </c>
      <c r="B17" s="2" t="s">
        <v>211</v>
      </c>
      <c r="C17" s="224"/>
      <c r="D17" s="248" t="s">
        <v>591</v>
      </c>
      <c r="E17" s="250"/>
      <c r="F17" s="534" t="str">
        <f>IF(始めに!$D$2="","",始めに!D3)</f>
        <v/>
      </c>
      <c r="G17" s="534"/>
      <c r="H17" s="177"/>
      <c r="I17" s="140"/>
    </row>
    <row r="18" spans="1:20" ht="21" customHeight="1">
      <c r="C18" s="224"/>
      <c r="D18" s="248" t="s">
        <v>229</v>
      </c>
      <c r="E18" s="250"/>
      <c r="F18" s="709" t="str">
        <f>IF(始めに!$D$9="","",始めに!D9)</f>
        <v/>
      </c>
      <c r="G18" s="709"/>
      <c r="H18" s="709"/>
      <c r="I18" s="140"/>
    </row>
    <row r="19" spans="1:20" ht="21" customHeight="1">
      <c r="C19" s="224"/>
      <c r="D19" s="248" t="s">
        <v>232</v>
      </c>
      <c r="E19" s="250"/>
      <c r="F19" s="177" t="s">
        <v>207</v>
      </c>
      <c r="G19" s="632" t="str">
        <f>IF(始めに!$D$9="","",始めに!D10)</f>
        <v/>
      </c>
      <c r="H19" s="177" t="s">
        <v>208</v>
      </c>
      <c r="I19" s="633" t="str">
        <f>IF(始めに!$D$9="","",始めに!F10)</f>
        <v/>
      </c>
    </row>
    <row r="20" spans="1:20" ht="21" customHeight="1">
      <c r="C20" s="247"/>
      <c r="D20" s="99"/>
      <c r="E20" s="98" t="s">
        <v>225</v>
      </c>
      <c r="F20" s="710"/>
      <c r="G20" s="710"/>
      <c r="H20" s="710"/>
      <c r="I20" s="136" t="s">
        <v>224</v>
      </c>
    </row>
    <row r="21" spans="1:20" ht="21" customHeight="1">
      <c r="C21" s="249"/>
      <c r="D21" s="101" t="s">
        <v>238</v>
      </c>
      <c r="E21" s="100"/>
      <c r="F21" s="708" t="str">
        <f>IF(始めに!$D$2="","",始めに!D6)</f>
        <v/>
      </c>
      <c r="G21" s="708"/>
      <c r="H21" s="708"/>
      <c r="I21" s="118" t="s">
        <v>59</v>
      </c>
    </row>
    <row r="22" spans="1:20" ht="21" customHeight="1">
      <c r="C22" s="2" t="s">
        <v>551</v>
      </c>
    </row>
    <row r="24" spans="1:20" s="204" customFormat="1" ht="21" customHeight="1">
      <c r="A24" s="204">
        <v>3</v>
      </c>
      <c r="B24" s="204" t="s">
        <v>227</v>
      </c>
      <c r="C24" s="702"/>
      <c r="D24" s="204" t="s">
        <v>243</v>
      </c>
      <c r="E24" s="97"/>
      <c r="G24" s="254"/>
      <c r="P24" s="254"/>
      <c r="Q24" s="254"/>
    </row>
    <row r="25" spans="1:20" s="204" customFormat="1" ht="21" customHeight="1">
      <c r="C25" s="702"/>
      <c r="D25" s="204" t="s">
        <v>593</v>
      </c>
      <c r="E25" s="97"/>
      <c r="G25" s="254"/>
      <c r="P25" s="254"/>
      <c r="Q25" s="254"/>
    </row>
    <row r="26" spans="1:20" s="204" customFormat="1" ht="21" customHeight="1">
      <c r="C26" s="702"/>
      <c r="D26" s="97" t="s">
        <v>594</v>
      </c>
      <c r="E26" s="97"/>
      <c r="G26" s="254"/>
      <c r="P26" s="254"/>
      <c r="Q26" s="254"/>
      <c r="R26" s="254"/>
      <c r="S26" s="254"/>
    </row>
    <row r="27" spans="1:20" ht="21" customHeight="1">
      <c r="P27" s="204"/>
      <c r="Q27" s="204"/>
      <c r="R27" s="204"/>
      <c r="S27" s="204"/>
      <c r="T27" s="204"/>
    </row>
    <row r="28" spans="1:20" s="204" customFormat="1" ht="21" customHeight="1">
      <c r="B28" s="2" t="s">
        <v>405</v>
      </c>
      <c r="C28" s="253"/>
      <c r="D28" s="2"/>
      <c r="E28" s="97"/>
      <c r="G28" s="254"/>
      <c r="P28" s="254"/>
      <c r="Q28" s="254"/>
    </row>
    <row r="29" spans="1:20" s="204" customFormat="1" ht="21" customHeight="1">
      <c r="C29" s="253"/>
    </row>
  </sheetData>
  <mergeCells count="3">
    <mergeCell ref="F18:H18"/>
    <mergeCell ref="F20:H20"/>
    <mergeCell ref="F21:H21"/>
  </mergeCells>
  <phoneticPr fontId="6"/>
  <pageMargins left="0.78740157480314965" right="0.39370078740157483" top="1.1811023622047245" bottom="0.39370078740157483" header="0.31496062992125984" footer="0.31496062992125984"/>
  <pageSetup paperSize="9" scale="87" orientation="landscape" blackAndWhite="1" r:id="rId1"/>
  <colBreaks count="1" manualBreakCount="1">
    <brk id="14" max="3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6" r:id="rId4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13</xdr:row>
                    <xdr:rowOff>50800</xdr:rowOff>
                  </from>
                  <to>
                    <xdr:col>3</xdr:col>
                    <xdr:colOff>31750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5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50800</xdr:rowOff>
                  </from>
                  <to>
                    <xdr:col>3</xdr:col>
                    <xdr:colOff>31750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1" r:id="rId6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23</xdr:row>
                    <xdr:rowOff>50800</xdr:rowOff>
                  </from>
                  <to>
                    <xdr:col>3</xdr:col>
                    <xdr:colOff>31750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7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25</xdr:row>
                    <xdr:rowOff>50800</xdr:rowOff>
                  </from>
                  <to>
                    <xdr:col>3</xdr:col>
                    <xdr:colOff>31750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8" name="Check Box 4">
              <controlPr defaultSize="0" autoFill="0" autoLine="0" autoPict="0">
                <anchor moveWithCells="1">
                  <from>
                    <xdr:col>2</xdr:col>
                    <xdr:colOff>19050</xdr:colOff>
                    <xdr:row>23</xdr:row>
                    <xdr:rowOff>50800</xdr:rowOff>
                  </from>
                  <to>
                    <xdr:col>3</xdr:col>
                    <xdr:colOff>31750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9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24</xdr:row>
                    <xdr:rowOff>50800</xdr:rowOff>
                  </from>
                  <to>
                    <xdr:col>3</xdr:col>
                    <xdr:colOff>31750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0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24</xdr:row>
                    <xdr:rowOff>50800</xdr:rowOff>
                  </from>
                  <to>
                    <xdr:col>3</xdr:col>
                    <xdr:colOff>31750</xdr:colOff>
                    <xdr:row>24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6872-77B2-4BE9-9F4B-0D58987F9E33}">
  <sheetPr>
    <pageSetUpPr fitToPage="1"/>
  </sheetPr>
  <dimension ref="B1:M21"/>
  <sheetViews>
    <sheetView view="pageBreakPreview" zoomScale="60" zoomScaleNormal="100" workbookViewId="0">
      <selection activeCell="Q21" sqref="Q21"/>
    </sheetView>
  </sheetViews>
  <sheetFormatPr defaultColWidth="8.90625" defaultRowHeight="23.15" customHeight="1"/>
  <cols>
    <col min="1" max="1" width="3.90625" style="332" customWidth="1"/>
    <col min="2" max="2" width="17.90625" style="332" customWidth="1"/>
    <col min="3" max="3" width="13.90625" style="332" customWidth="1"/>
    <col min="4" max="4" width="7.453125" style="332" customWidth="1"/>
    <col min="5" max="7" width="14.90625" style="332" customWidth="1"/>
    <col min="8" max="9" width="14.90625" style="332" bestFit="1" customWidth="1"/>
    <col min="10" max="10" width="16.08984375" style="332" customWidth="1"/>
    <col min="11" max="11" width="16.26953125" style="332" customWidth="1"/>
    <col min="12" max="12" width="12.7265625" style="332" customWidth="1"/>
    <col min="13" max="13" width="12.453125" style="332" bestFit="1" customWidth="1"/>
    <col min="14" max="16384" width="8.90625" style="332"/>
  </cols>
  <sheetData>
    <row r="1" spans="2:13" ht="23.15" customHeight="1">
      <c r="B1" s="331" t="s">
        <v>392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</row>
    <row r="2" spans="2:13" ht="23.15" customHeight="1">
      <c r="B2" s="331"/>
      <c r="C2" s="331"/>
      <c r="D2" s="331"/>
      <c r="F2" s="349"/>
      <c r="G2" s="349" t="s">
        <v>608</v>
      </c>
      <c r="H2" s="331"/>
      <c r="I2" s="331"/>
      <c r="J2" s="331"/>
      <c r="K2" s="331"/>
      <c r="L2" s="331"/>
      <c r="M2" s="331"/>
    </row>
    <row r="3" spans="2:13" ht="23.15" customHeight="1">
      <c r="B3" s="338" t="s">
        <v>305</v>
      </c>
      <c r="C3" s="615" t="str">
        <f>IF(始めに!$D$2="","",始めに!D3)</f>
        <v/>
      </c>
      <c r="D3" s="331"/>
      <c r="E3" s="331"/>
      <c r="F3" s="331"/>
      <c r="G3" s="331"/>
      <c r="H3" s="331"/>
      <c r="I3" s="331"/>
      <c r="J3" s="331"/>
      <c r="K3" s="331"/>
      <c r="L3" s="331"/>
      <c r="M3" s="331"/>
    </row>
    <row r="4" spans="2:13" ht="23.15" customHeight="1">
      <c r="B4" s="333"/>
      <c r="C4" s="334"/>
      <c r="D4" s="334"/>
      <c r="E4" s="334"/>
      <c r="F4" s="334"/>
      <c r="G4" s="334"/>
      <c r="H4" s="334"/>
      <c r="I4" s="331"/>
      <c r="J4" s="331"/>
      <c r="M4" s="331"/>
    </row>
    <row r="5" spans="2:13" ht="23.15" customHeight="1">
      <c r="B5" s="342" t="s">
        <v>288</v>
      </c>
      <c r="C5" s="342" t="s">
        <v>280</v>
      </c>
      <c r="D5" s="342" t="s">
        <v>294</v>
      </c>
      <c r="E5" s="335" t="s">
        <v>281</v>
      </c>
      <c r="F5" s="339"/>
      <c r="G5" s="346"/>
      <c r="H5" s="346" t="s">
        <v>297</v>
      </c>
      <c r="I5" s="346"/>
      <c r="J5" s="335" t="s">
        <v>302</v>
      </c>
      <c r="K5" s="335" t="s">
        <v>304</v>
      </c>
      <c r="L5" s="335" t="s">
        <v>290</v>
      </c>
      <c r="M5" s="342" t="s">
        <v>289</v>
      </c>
    </row>
    <row r="6" spans="2:13" ht="23.15" customHeight="1">
      <c r="B6" s="343"/>
      <c r="C6" s="343"/>
      <c r="D6" s="343" t="s">
        <v>295</v>
      </c>
      <c r="E6" s="336"/>
      <c r="F6" s="339"/>
      <c r="G6" s="346"/>
      <c r="H6" s="346" t="s">
        <v>298</v>
      </c>
      <c r="I6" s="346"/>
      <c r="J6" s="336"/>
      <c r="K6" s="336"/>
      <c r="L6" s="336"/>
      <c r="M6" s="347"/>
    </row>
    <row r="7" spans="2:13" ht="23.15" customHeight="1">
      <c r="B7" s="343"/>
      <c r="C7" s="343"/>
      <c r="D7" s="343" t="s">
        <v>296</v>
      </c>
      <c r="E7" s="336"/>
      <c r="F7" s="336" t="s">
        <v>414</v>
      </c>
      <c r="G7" s="335" t="s">
        <v>282</v>
      </c>
      <c r="H7" s="335" t="s">
        <v>283</v>
      </c>
      <c r="I7" s="335" t="s">
        <v>284</v>
      </c>
      <c r="J7" s="336"/>
      <c r="K7" s="336" t="s">
        <v>303</v>
      </c>
      <c r="L7" s="336" t="s">
        <v>291</v>
      </c>
      <c r="M7" s="347"/>
    </row>
    <row r="8" spans="2:13" ht="23.15" customHeight="1">
      <c r="B8" s="344"/>
      <c r="C8" s="345" t="s">
        <v>292</v>
      </c>
      <c r="D8" s="345" t="s">
        <v>293</v>
      </c>
      <c r="E8" s="337" t="s">
        <v>299</v>
      </c>
      <c r="F8" s="337" t="s">
        <v>415</v>
      </c>
      <c r="G8" s="337" t="s">
        <v>300</v>
      </c>
      <c r="H8" s="337" t="s">
        <v>416</v>
      </c>
      <c r="I8" s="337" t="s">
        <v>417</v>
      </c>
      <c r="J8" s="337" t="s">
        <v>418</v>
      </c>
      <c r="K8" s="337" t="s">
        <v>419</v>
      </c>
      <c r="L8" s="337" t="s">
        <v>420</v>
      </c>
      <c r="M8" s="348"/>
    </row>
    <row r="9" spans="2:13" ht="23.15" customHeight="1">
      <c r="B9" s="338">
        <v>1</v>
      </c>
      <c r="C9" s="696"/>
      <c r="D9" s="697"/>
      <c r="E9" s="698" t="str">
        <f>IF(C9="","",ROUNDDOWN(C9*$D$9/100,0))</f>
        <v/>
      </c>
      <c r="F9" s="696"/>
      <c r="G9" s="696"/>
      <c r="H9" s="696"/>
      <c r="I9" s="698" t="str">
        <f>IF(G9="","",ROUNDDOWN(G9*$D$9/100,0))</f>
        <v/>
      </c>
      <c r="J9" s="696"/>
      <c r="K9" s="696"/>
      <c r="L9" s="698" t="str">
        <f>IF(E9="","",E9-J9-K9)</f>
        <v/>
      </c>
      <c r="M9" s="338"/>
    </row>
    <row r="10" spans="2:13" ht="23.15" customHeight="1">
      <c r="B10" s="340">
        <v>2</v>
      </c>
      <c r="C10" s="696"/>
      <c r="D10" s="697"/>
      <c r="E10" s="698" t="str">
        <f t="shared" ref="E10:E11" si="0">IF(C10="","",ROUNDDOWN(C10*$D$9/100,0))</f>
        <v/>
      </c>
      <c r="F10" s="696"/>
      <c r="G10" s="696"/>
      <c r="H10" s="696"/>
      <c r="I10" s="698" t="str">
        <f t="shared" ref="I10:I11" si="1">IF(G10="","",ROUNDDOWN(G10*$D$9/100,0))</f>
        <v/>
      </c>
      <c r="J10" s="696"/>
      <c r="K10" s="696"/>
      <c r="L10" s="698" t="str">
        <f t="shared" ref="L10:L11" si="2">IF(E10="","",E10-J10-K10)</f>
        <v/>
      </c>
      <c r="M10" s="338"/>
    </row>
    <row r="11" spans="2:13" ht="23.15" customHeight="1">
      <c r="B11" s="340">
        <v>3</v>
      </c>
      <c r="C11" s="696"/>
      <c r="D11" s="697"/>
      <c r="E11" s="698" t="str">
        <f t="shared" si="0"/>
        <v/>
      </c>
      <c r="F11" s="696"/>
      <c r="G11" s="696"/>
      <c r="H11" s="696"/>
      <c r="I11" s="698" t="str">
        <f t="shared" si="1"/>
        <v/>
      </c>
      <c r="J11" s="696"/>
      <c r="K11" s="696"/>
      <c r="L11" s="698" t="str">
        <f t="shared" si="2"/>
        <v/>
      </c>
      <c r="M11" s="338"/>
    </row>
    <row r="12" spans="2:13" ht="23.15" customHeight="1">
      <c r="B12" s="341" t="s">
        <v>286</v>
      </c>
      <c r="C12" s="693" t="str">
        <f>IF(C9="","",SUM(C9:C11))</f>
        <v/>
      </c>
      <c r="D12" s="695"/>
      <c r="E12" s="698" t="str">
        <f t="shared" ref="E12:K12" si="3">IF(E9="","",SUM(E9:E11))</f>
        <v/>
      </c>
      <c r="F12" s="693" t="str">
        <f t="shared" si="3"/>
        <v/>
      </c>
      <c r="G12" s="693" t="str">
        <f t="shared" si="3"/>
        <v/>
      </c>
      <c r="H12" s="693" t="str">
        <f t="shared" si="3"/>
        <v/>
      </c>
      <c r="I12" s="698" t="str">
        <f t="shared" si="3"/>
        <v/>
      </c>
      <c r="J12" s="693" t="str">
        <f t="shared" si="3"/>
        <v/>
      </c>
      <c r="K12" s="693" t="str">
        <f t="shared" si="3"/>
        <v/>
      </c>
      <c r="L12" s="693" t="str">
        <f t="shared" ref="L12" si="4">IF(L9="","",SUM(L9:L11))</f>
        <v/>
      </c>
      <c r="M12" s="338"/>
    </row>
    <row r="13" spans="2:13" ht="23.15" customHeight="1">
      <c r="B13" s="338">
        <v>501</v>
      </c>
      <c r="C13" s="696"/>
      <c r="D13" s="697"/>
      <c r="E13" s="698" t="str">
        <f t="shared" ref="E13:E15" si="5">IF(C13="","",ROUNDDOWN(C13*$D$9/100,0))</f>
        <v/>
      </c>
      <c r="F13" s="696"/>
      <c r="G13" s="696"/>
      <c r="H13" s="696"/>
      <c r="I13" s="698" t="str">
        <f t="shared" ref="I13:I15" si="6">IF(G13="","",ROUNDDOWN(G13*$D$9/100,0))</f>
        <v/>
      </c>
      <c r="J13" s="696"/>
      <c r="K13" s="696"/>
      <c r="L13" s="698" t="str">
        <f t="shared" ref="L13:L15" si="7">IF(E13="","",E13-J13-K13)</f>
        <v/>
      </c>
      <c r="M13" s="338"/>
    </row>
    <row r="14" spans="2:13" ht="23.15" customHeight="1">
      <c r="B14" s="340">
        <v>502</v>
      </c>
      <c r="C14" s="696"/>
      <c r="D14" s="697"/>
      <c r="E14" s="698" t="str">
        <f t="shared" si="5"/>
        <v/>
      </c>
      <c r="F14" s="696"/>
      <c r="G14" s="696"/>
      <c r="H14" s="696"/>
      <c r="I14" s="698" t="str">
        <f t="shared" si="6"/>
        <v/>
      </c>
      <c r="J14" s="696"/>
      <c r="K14" s="696"/>
      <c r="L14" s="698" t="str">
        <f t="shared" si="7"/>
        <v/>
      </c>
      <c r="M14" s="338"/>
    </row>
    <row r="15" spans="2:13" ht="23.15" customHeight="1">
      <c r="B15" s="340">
        <v>503</v>
      </c>
      <c r="C15" s="696"/>
      <c r="D15" s="697"/>
      <c r="E15" s="698" t="str">
        <f t="shared" si="5"/>
        <v/>
      </c>
      <c r="F15" s="696"/>
      <c r="G15" s="696"/>
      <c r="H15" s="696"/>
      <c r="I15" s="698" t="str">
        <f t="shared" si="6"/>
        <v/>
      </c>
      <c r="J15" s="696"/>
      <c r="K15" s="696"/>
      <c r="L15" s="698" t="str">
        <f t="shared" si="7"/>
        <v/>
      </c>
      <c r="M15" s="338"/>
    </row>
    <row r="16" spans="2:13" ht="23.15" customHeight="1">
      <c r="B16" s="341" t="s">
        <v>287</v>
      </c>
      <c r="C16" s="693" t="str">
        <f>IF(C13="","",SUM(C13:C15))</f>
        <v/>
      </c>
      <c r="D16" s="695"/>
      <c r="E16" s="693" t="str">
        <f t="shared" ref="E16" si="8">IF(E13="","",SUM(E13:E15))</f>
        <v/>
      </c>
      <c r="F16" s="693" t="str">
        <f t="shared" ref="F16" si="9">IF(F13="","",SUM(F13:F15))</f>
        <v/>
      </c>
      <c r="G16" s="693" t="str">
        <f t="shared" ref="G16" si="10">IF(G13="","",SUM(G13:G15))</f>
        <v/>
      </c>
      <c r="H16" s="693" t="str">
        <f t="shared" ref="H16" si="11">IF(H13="","",SUM(H13:H15))</f>
        <v/>
      </c>
      <c r="I16" s="693" t="str">
        <f t="shared" ref="I16" si="12">IF(I13="","",SUM(I13:I15))</f>
        <v/>
      </c>
      <c r="J16" s="693" t="str">
        <f t="shared" ref="J16" si="13">IF(J13="","",SUM(J13:J15))</f>
        <v/>
      </c>
      <c r="K16" s="693" t="str">
        <f t="shared" ref="K16" si="14">IF(K13="","",SUM(K13:K15))</f>
        <v/>
      </c>
      <c r="L16" s="693" t="str">
        <f t="shared" ref="L16" si="15">IF(L13="","",SUM(L13:L15))</f>
        <v/>
      </c>
      <c r="M16" s="338"/>
    </row>
    <row r="17" spans="2:13" ht="23.15" customHeight="1">
      <c r="B17" s="341"/>
      <c r="C17" s="693"/>
      <c r="D17" s="695"/>
      <c r="E17" s="693"/>
      <c r="F17" s="693"/>
      <c r="G17" s="693"/>
      <c r="H17" s="693"/>
      <c r="I17" s="693"/>
      <c r="J17" s="693"/>
      <c r="K17" s="693"/>
      <c r="L17" s="693"/>
      <c r="M17" s="338"/>
    </row>
    <row r="18" spans="2:13" ht="23.15" customHeight="1">
      <c r="B18" s="341"/>
      <c r="C18" s="693"/>
      <c r="D18" s="695"/>
      <c r="E18" s="693"/>
      <c r="F18" s="693"/>
      <c r="G18" s="693"/>
      <c r="H18" s="693"/>
      <c r="I18" s="693"/>
      <c r="J18" s="693"/>
      <c r="K18" s="693"/>
      <c r="L18" s="693"/>
      <c r="M18" s="338"/>
    </row>
    <row r="19" spans="2:13" ht="23.15" customHeight="1">
      <c r="B19" s="340" t="s">
        <v>285</v>
      </c>
      <c r="C19" s="693" t="str">
        <f>IF(SUM(C9:C18)=0,"",SUM(C9:C18)/2)</f>
        <v/>
      </c>
      <c r="D19" s="694"/>
      <c r="E19" s="693" t="str">
        <f t="shared" ref="E19:L19" si="16">IF(SUM(E9:E18)=0,"",SUM(E9:E18)/2)</f>
        <v/>
      </c>
      <c r="F19" s="693" t="str">
        <f t="shared" si="16"/>
        <v/>
      </c>
      <c r="G19" s="693" t="str">
        <f t="shared" si="16"/>
        <v/>
      </c>
      <c r="H19" s="693" t="str">
        <f t="shared" si="16"/>
        <v/>
      </c>
      <c r="I19" s="693" t="str">
        <f t="shared" si="16"/>
        <v/>
      </c>
      <c r="J19" s="693" t="str">
        <f t="shared" si="16"/>
        <v/>
      </c>
      <c r="K19" s="693" t="str">
        <f t="shared" si="16"/>
        <v/>
      </c>
      <c r="L19" s="693" t="str">
        <f t="shared" si="16"/>
        <v/>
      </c>
      <c r="M19" s="338"/>
    </row>
    <row r="20" spans="2:13" ht="23.15" customHeight="1">
      <c r="B20" s="332" t="s">
        <v>421</v>
      </c>
    </row>
    <row r="21" spans="2:13" ht="23.15" customHeight="1">
      <c r="B21" s="332" t="s">
        <v>301</v>
      </c>
    </row>
  </sheetData>
  <phoneticPr fontId="6"/>
  <pageMargins left="0.39370078740157483" right="0.39370078740157483" top="1.1811023622047245" bottom="0.39370078740157483" header="0.31496062992125984" footer="0.31496062992125984"/>
  <pageSetup paperSize="9" scale="81" orientation="landscape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25F70-3486-4822-AA38-3555F47403C7}">
  <sheetPr>
    <pageSetUpPr fitToPage="1"/>
  </sheetPr>
  <dimension ref="B1:O25"/>
  <sheetViews>
    <sheetView view="pageBreakPreview" zoomScale="70" zoomScaleNormal="90" zoomScaleSheetLayoutView="70" workbookViewId="0">
      <selection activeCell="Q21" sqref="Q21"/>
    </sheetView>
  </sheetViews>
  <sheetFormatPr defaultColWidth="8.90625" defaultRowHeight="25.5" customHeight="1"/>
  <cols>
    <col min="1" max="1" width="3.08984375" style="537" customWidth="1"/>
    <col min="2" max="2" width="4.453125" style="537" customWidth="1"/>
    <col min="3" max="3" width="18.08984375" style="537" customWidth="1"/>
    <col min="4" max="4" width="16.08984375" style="537" customWidth="1"/>
    <col min="5" max="5" width="3.90625" style="537" bestFit="1" customWidth="1"/>
    <col min="6" max="6" width="16.08984375" style="537" customWidth="1"/>
    <col min="7" max="7" width="3.90625" style="537" bestFit="1" customWidth="1"/>
    <col min="8" max="8" width="16.08984375" style="537" customWidth="1"/>
    <col min="9" max="9" width="3.90625" style="537" bestFit="1" customWidth="1"/>
    <col min="10" max="10" width="1.90625" style="537" customWidth="1"/>
    <col min="11" max="11" width="4.90625" style="537" bestFit="1" customWidth="1"/>
    <col min="12" max="12" width="18.453125" style="537" bestFit="1" customWidth="1"/>
    <col min="13" max="13" width="34" style="537" bestFit="1" customWidth="1"/>
    <col min="14" max="14" width="15.08984375" style="537" customWidth="1"/>
    <col min="15" max="15" width="3.90625" style="537" bestFit="1" customWidth="1"/>
    <col min="16" max="18" width="6.90625" style="537" customWidth="1"/>
    <col min="19" max="16384" width="8.90625" style="537"/>
  </cols>
  <sheetData>
    <row r="1" spans="2:15" ht="25.5" customHeight="1">
      <c r="B1" s="331" t="s">
        <v>587</v>
      </c>
      <c r="C1" s="331"/>
      <c r="D1" s="331"/>
      <c r="E1" s="331"/>
    </row>
    <row r="2" spans="2:15" ht="25.5" customHeight="1">
      <c r="B2" s="331"/>
      <c r="F2" s="538"/>
      <c r="G2" s="538"/>
      <c r="H2" s="349" t="s">
        <v>609</v>
      </c>
      <c r="I2" s="538"/>
    </row>
    <row r="3" spans="2:15" ht="25.5" customHeight="1">
      <c r="B3" s="331"/>
      <c r="C3" s="349"/>
      <c r="F3" s="538"/>
      <c r="G3" s="538"/>
      <c r="H3" s="538"/>
      <c r="I3" s="538"/>
    </row>
    <row r="4" spans="2:15" ht="25.5" customHeight="1">
      <c r="B4" s="541" t="s">
        <v>580</v>
      </c>
      <c r="C4" s="545"/>
      <c r="D4" s="557" t="str">
        <f>IF(始めに!$D$2="","",始めに!D3)</f>
        <v/>
      </c>
      <c r="E4" s="545"/>
      <c r="F4" s="541" t="s">
        <v>581</v>
      </c>
      <c r="G4" s="545"/>
      <c r="H4" s="558"/>
      <c r="I4" s="545"/>
      <c r="K4" s="555"/>
      <c r="L4" s="552" t="s">
        <v>597</v>
      </c>
      <c r="M4" s="554" t="s">
        <v>588</v>
      </c>
      <c r="N4" s="560"/>
      <c r="O4" s="545" t="s">
        <v>552</v>
      </c>
    </row>
    <row r="5" spans="2:15" ht="25.5" customHeight="1">
      <c r="B5" s="541" t="s">
        <v>595</v>
      </c>
      <c r="C5" s="545"/>
      <c r="D5" s="564"/>
      <c r="E5" s="540"/>
      <c r="F5" s="540"/>
      <c r="G5" s="540"/>
      <c r="H5" s="540"/>
      <c r="I5" s="545"/>
      <c r="K5" s="551" t="s">
        <v>571</v>
      </c>
      <c r="L5" s="553" t="s">
        <v>598</v>
      </c>
      <c r="M5" s="568" t="s">
        <v>578</v>
      </c>
      <c r="N5" s="542"/>
      <c r="O5" s="548"/>
    </row>
    <row r="6" spans="2:15" ht="25.5" customHeight="1">
      <c r="B6" s="541" t="s">
        <v>596</v>
      </c>
      <c r="C6" s="545"/>
      <c r="D6" s="564"/>
      <c r="E6" s="540"/>
      <c r="F6" s="540"/>
      <c r="G6" s="540"/>
      <c r="H6" s="540"/>
      <c r="I6" s="545"/>
      <c r="K6" s="551"/>
      <c r="L6" s="544"/>
      <c r="M6" s="569" t="s">
        <v>579</v>
      </c>
      <c r="N6" s="559"/>
      <c r="O6" s="543"/>
    </row>
    <row r="7" spans="2:15" ht="25.5" customHeight="1">
      <c r="B7" s="541" t="s">
        <v>575</v>
      </c>
      <c r="C7" s="545"/>
      <c r="D7" s="563"/>
      <c r="E7" s="539"/>
      <c r="F7" s="539"/>
      <c r="G7" s="539"/>
      <c r="H7" s="539"/>
      <c r="I7" s="543"/>
      <c r="K7" s="551" t="s">
        <v>572</v>
      </c>
      <c r="L7" s="541" t="s">
        <v>599</v>
      </c>
      <c r="M7" s="554" t="s">
        <v>589</v>
      </c>
      <c r="N7" s="556"/>
      <c r="O7" s="545" t="s">
        <v>552</v>
      </c>
    </row>
    <row r="8" spans="2:15" ht="25.5" customHeight="1">
      <c r="B8" s="547" t="s">
        <v>570</v>
      </c>
      <c r="C8" s="548"/>
      <c r="D8" s="547" t="s">
        <v>569</v>
      </c>
      <c r="E8" s="548"/>
      <c r="F8" s="547" t="s">
        <v>568</v>
      </c>
      <c r="G8" s="548"/>
      <c r="H8" s="547" t="s">
        <v>567</v>
      </c>
      <c r="I8" s="548"/>
      <c r="K8" s="551"/>
      <c r="L8" s="553" t="s">
        <v>560</v>
      </c>
      <c r="M8" s="568" t="s">
        <v>559</v>
      </c>
      <c r="N8" s="542"/>
      <c r="O8" s="548"/>
    </row>
    <row r="9" spans="2:15" ht="25.5" customHeight="1">
      <c r="B9" s="549"/>
      <c r="C9" s="543"/>
      <c r="D9" s="562"/>
      <c r="E9" s="543" t="s">
        <v>552</v>
      </c>
      <c r="F9" s="562"/>
      <c r="G9" s="543" t="s">
        <v>552</v>
      </c>
      <c r="H9" s="562"/>
      <c r="I9" s="543" t="s">
        <v>552</v>
      </c>
      <c r="K9" s="551" t="s">
        <v>574</v>
      </c>
      <c r="L9" s="544" t="s">
        <v>601</v>
      </c>
      <c r="M9" s="569" t="s">
        <v>554</v>
      </c>
      <c r="N9" s="559"/>
      <c r="O9" s="543" t="s">
        <v>552</v>
      </c>
    </row>
    <row r="10" spans="2:15" ht="25.5" customHeight="1">
      <c r="B10" s="547" t="s">
        <v>566</v>
      </c>
      <c r="C10" s="548"/>
      <c r="D10" s="547" t="s">
        <v>577</v>
      </c>
      <c r="E10" s="548"/>
      <c r="F10" s="547" t="s">
        <v>576</v>
      </c>
      <c r="G10" s="548"/>
      <c r="H10" s="547" t="s">
        <v>582</v>
      </c>
      <c r="I10" s="548"/>
      <c r="K10" s="551"/>
      <c r="L10" s="553" t="s">
        <v>558</v>
      </c>
      <c r="M10" s="568" t="s">
        <v>557</v>
      </c>
      <c r="N10" s="542"/>
      <c r="O10" s="548"/>
    </row>
    <row r="11" spans="2:15" ht="25.5" customHeight="1">
      <c r="B11" s="549"/>
      <c r="C11" s="543"/>
      <c r="D11" s="565"/>
      <c r="E11" s="543"/>
      <c r="F11" s="565"/>
      <c r="G11" s="543"/>
      <c r="H11" s="565"/>
      <c r="I11" s="543"/>
      <c r="K11" s="551" t="s">
        <v>1</v>
      </c>
      <c r="L11" s="544" t="s">
        <v>600</v>
      </c>
      <c r="M11" s="569" t="s">
        <v>554</v>
      </c>
      <c r="N11" s="559"/>
      <c r="O11" s="543" t="s">
        <v>552</v>
      </c>
    </row>
    <row r="12" spans="2:15" ht="25.5" customHeight="1">
      <c r="B12" s="547" t="s">
        <v>565</v>
      </c>
      <c r="C12" s="548"/>
      <c r="D12" s="547" t="s">
        <v>564</v>
      </c>
      <c r="E12" s="548"/>
      <c r="F12" s="547" t="s">
        <v>563</v>
      </c>
      <c r="G12" s="548"/>
      <c r="H12" s="547" t="s">
        <v>562</v>
      </c>
      <c r="I12" s="548"/>
      <c r="K12" s="551"/>
      <c r="L12" s="553" t="s">
        <v>556</v>
      </c>
      <c r="M12" s="568" t="s">
        <v>555</v>
      </c>
      <c r="N12" s="542"/>
      <c r="O12" s="548"/>
    </row>
    <row r="13" spans="2:15" ht="25.5" customHeight="1">
      <c r="B13" s="549"/>
      <c r="C13" s="543"/>
      <c r="D13" s="562"/>
      <c r="E13" s="543" t="s">
        <v>552</v>
      </c>
      <c r="F13" s="562"/>
      <c r="G13" s="543" t="s">
        <v>552</v>
      </c>
      <c r="H13" s="562"/>
      <c r="I13" s="543" t="s">
        <v>552</v>
      </c>
      <c r="K13" s="551" t="s">
        <v>573</v>
      </c>
      <c r="L13" s="544" t="s">
        <v>602</v>
      </c>
      <c r="M13" s="569" t="s">
        <v>554</v>
      </c>
      <c r="N13" s="559"/>
      <c r="O13" s="543" t="s">
        <v>552</v>
      </c>
    </row>
    <row r="14" spans="2:15" ht="33" customHeight="1">
      <c r="B14" s="541" t="s">
        <v>561</v>
      </c>
      <c r="C14" s="545"/>
      <c r="D14" s="561"/>
      <c r="E14" s="540" t="s">
        <v>552</v>
      </c>
      <c r="F14" s="540"/>
      <c r="G14" s="540"/>
      <c r="H14" s="540"/>
      <c r="I14" s="545"/>
      <c r="K14" s="550"/>
      <c r="L14" s="546" t="s">
        <v>553</v>
      </c>
      <c r="M14" s="567"/>
      <c r="N14" s="556"/>
      <c r="O14" s="545" t="s">
        <v>552</v>
      </c>
    </row>
    <row r="15" spans="2:15" ht="33" customHeight="1"/>
    <row r="16" spans="2:15" ht="33" customHeight="1"/>
    <row r="17" spans="9:9" ht="33" customHeight="1"/>
    <row r="18" spans="9:9" ht="33" customHeight="1"/>
    <row r="19" spans="9:9" ht="33" customHeight="1"/>
    <row r="20" spans="9:9" ht="33" customHeight="1"/>
    <row r="21" spans="9:9" ht="33" customHeight="1"/>
    <row r="22" spans="9:9" ht="33" customHeight="1"/>
    <row r="23" spans="9:9" ht="33" customHeight="1"/>
    <row r="24" spans="9:9" ht="33" customHeight="1"/>
    <row r="25" spans="9:9" ht="25.5" customHeight="1">
      <c r="I25" s="538"/>
    </row>
  </sheetData>
  <phoneticPr fontId="13"/>
  <pageMargins left="0.31496062992125984" right="0.31496062992125984" top="1.1811023622047245" bottom="0.74803149606299213" header="0.31496062992125984" footer="0.31496062992125984"/>
  <pageSetup paperSize="9" scale="87" orientation="landscape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52A2-5B31-4784-ADF1-A256B5BC5F34}">
  <sheetPr codeName="Sheet6">
    <pageSetUpPr fitToPage="1"/>
  </sheetPr>
  <dimension ref="A2:N33"/>
  <sheetViews>
    <sheetView view="pageBreakPreview" topLeftCell="A10" zoomScale="70" zoomScaleNormal="100" zoomScaleSheetLayoutView="70" workbookViewId="0">
      <selection activeCell="C22" sqref="C22:C23"/>
    </sheetView>
  </sheetViews>
  <sheetFormatPr defaultColWidth="9" defaultRowHeight="20.5" customHeight="1"/>
  <cols>
    <col min="1" max="1" width="4" style="2" customWidth="1"/>
    <col min="2" max="2" width="12.453125" style="2" customWidth="1"/>
    <col min="3" max="3" width="3.453125" style="2" customWidth="1"/>
    <col min="4" max="4" width="20.453125" style="2" customWidth="1"/>
    <col min="5" max="5" width="9.26953125" style="2" customWidth="1"/>
    <col min="6" max="6" width="4.7265625" style="2" customWidth="1"/>
    <col min="7" max="7" width="5.26953125" style="2" bestFit="1" customWidth="1"/>
    <col min="8" max="8" width="6.26953125" style="2" customWidth="1"/>
    <col min="9" max="9" width="11.7265625" style="2" customWidth="1"/>
    <col min="10" max="10" width="2.36328125" style="2" customWidth="1"/>
    <col min="11" max="11" width="9" style="2"/>
    <col min="12" max="12" width="15.7265625" style="2" bestFit="1" customWidth="1"/>
    <col min="13" max="16384" width="9" style="2"/>
  </cols>
  <sheetData>
    <row r="2" spans="1:13" ht="20.5" customHeight="1">
      <c r="A2" s="2" t="s">
        <v>586</v>
      </c>
    </row>
    <row r="4" spans="1:13" ht="20.5" customHeight="1">
      <c r="G4" s="765" t="str">
        <f>始めに!$D$7&amp;"第"&amp;IF(L4="","　",L4)&amp;"号"</f>
        <v>第　号</v>
      </c>
      <c r="H4" s="765"/>
      <c r="I4" s="766"/>
      <c r="J4" s="649"/>
      <c r="K4" s="643"/>
      <c r="L4" s="642"/>
      <c r="M4" s="2" t="s">
        <v>641</v>
      </c>
    </row>
    <row r="5" spans="1:13" ht="20.5" customHeight="1">
      <c r="G5" s="767" t="str">
        <f>IF(L5="","令和　年　月　日",TEXT(L5,"ggge年m月d日"))</f>
        <v>令和　年　月　日</v>
      </c>
      <c r="H5" s="767"/>
      <c r="I5" s="767"/>
      <c r="J5" s="647"/>
      <c r="L5" s="645"/>
      <c r="M5" s="2" t="s">
        <v>642</v>
      </c>
    </row>
    <row r="7" spans="1:13" ht="20.5" customHeight="1">
      <c r="A7" s="2" t="s">
        <v>199</v>
      </c>
    </row>
    <row r="8" spans="1:13" ht="20.5" customHeight="1">
      <c r="K8" s="2" t="s">
        <v>177</v>
      </c>
      <c r="L8" s="2" t="s">
        <v>210</v>
      </c>
    </row>
    <row r="9" spans="1:13" ht="20.5" customHeight="1">
      <c r="E9" s="2" t="s">
        <v>61</v>
      </c>
      <c r="G9" s="532" t="str">
        <f>IF(始めに!D2="","",始めに!D4)</f>
        <v/>
      </c>
    </row>
    <row r="10" spans="1:13" ht="20.5" customHeight="1">
      <c r="E10" s="2" t="s">
        <v>200</v>
      </c>
      <c r="G10" s="532" t="str">
        <f>IF(始めに!D2="","",始めに!D5)</f>
        <v/>
      </c>
    </row>
    <row r="13" spans="1:13" ht="20.5" customHeight="1">
      <c r="D13" s="2" t="s">
        <v>611</v>
      </c>
    </row>
    <row r="16" spans="1:13" ht="20.5" customHeight="1">
      <c r="A16" s="2" t="s">
        <v>219</v>
      </c>
    </row>
    <row r="17" spans="1:14" ht="20.5" customHeight="1">
      <c r="C17" s="245"/>
    </row>
    <row r="18" spans="1:14" ht="20.5" customHeight="1">
      <c r="A18" s="2">
        <v>1</v>
      </c>
      <c r="B18" s="2" t="s">
        <v>209</v>
      </c>
      <c r="C18" s="707"/>
      <c r="D18" s="2" t="s">
        <v>201</v>
      </c>
    </row>
    <row r="19" spans="1:14" ht="20.5" customHeight="1">
      <c r="C19" s="707"/>
      <c r="D19" s="2" t="s">
        <v>203</v>
      </c>
    </row>
    <row r="20" spans="1:14" ht="20.5" customHeight="1">
      <c r="C20" s="707"/>
      <c r="D20" s="2" t="s">
        <v>202</v>
      </c>
    </row>
    <row r="21" spans="1:14" ht="20.5" customHeight="1">
      <c r="C21" s="245"/>
      <c r="N21" s="204"/>
    </row>
    <row r="22" spans="1:14" ht="20.5" customHeight="1">
      <c r="A22" s="2">
        <v>2</v>
      </c>
      <c r="B22" s="2" t="s">
        <v>206</v>
      </c>
      <c r="C22" s="707"/>
      <c r="D22" s="96" t="s">
        <v>245</v>
      </c>
      <c r="F22" s="246"/>
    </row>
    <row r="23" spans="1:14" ht="20.5" customHeight="1">
      <c r="C23" s="707"/>
      <c r="D23" s="96" t="s">
        <v>246</v>
      </c>
      <c r="F23" s="246"/>
    </row>
    <row r="24" spans="1:14" ht="20.5" customHeight="1">
      <c r="C24" s="245"/>
    </row>
    <row r="25" spans="1:14" ht="20.5" customHeight="1">
      <c r="A25" s="2">
        <v>3</v>
      </c>
      <c r="B25" s="2" t="s">
        <v>211</v>
      </c>
      <c r="C25" s="224"/>
      <c r="D25" s="248" t="s">
        <v>591</v>
      </c>
      <c r="E25" s="535" t="str">
        <f>IF(始めに!$D$2="","",始めに!D3)</f>
        <v/>
      </c>
      <c r="F25" s="177"/>
      <c r="G25" s="177"/>
      <c r="H25" s="140"/>
      <c r="I25" s="204"/>
      <c r="J25" s="204"/>
    </row>
    <row r="26" spans="1:14" ht="20.5" customHeight="1">
      <c r="C26" s="224"/>
      <c r="D26" s="248" t="s">
        <v>229</v>
      </c>
      <c r="E26" s="770" t="str">
        <f>IF(始めに!$D$9="","",始めに!D9)</f>
        <v/>
      </c>
      <c r="F26" s="709"/>
      <c r="G26" s="709"/>
      <c r="H26" s="140"/>
      <c r="I26" s="204"/>
      <c r="J26" s="204"/>
    </row>
    <row r="27" spans="1:14" ht="20.5" customHeight="1">
      <c r="C27" s="224"/>
      <c r="D27" s="248" t="s">
        <v>232</v>
      </c>
      <c r="E27" s="224" t="s">
        <v>207</v>
      </c>
      <c r="F27" s="632" t="str">
        <f>IF(始めに!$D$9="","",始めに!D10)</f>
        <v/>
      </c>
      <c r="G27" s="177" t="s">
        <v>208</v>
      </c>
      <c r="H27" s="634" t="str">
        <f>IF(始めに!$D$9="","",始めに!F10)</f>
        <v/>
      </c>
      <c r="I27" s="204"/>
      <c r="J27" s="204"/>
    </row>
    <row r="28" spans="1:14" ht="20.5" customHeight="1">
      <c r="C28" s="224"/>
      <c r="D28" s="248" t="s">
        <v>233</v>
      </c>
      <c r="E28" s="731" t="str">
        <f>IF(始めに!$D$2="","",始めに!D6)</f>
        <v/>
      </c>
      <c r="F28" s="771"/>
      <c r="G28" s="771"/>
      <c r="H28" s="140" t="s">
        <v>59</v>
      </c>
      <c r="I28" s="204"/>
      <c r="J28" s="204"/>
    </row>
    <row r="29" spans="1:14" ht="20.5" customHeight="1">
      <c r="C29" s="224"/>
      <c r="D29" s="252" t="s">
        <v>234</v>
      </c>
      <c r="E29" s="768"/>
      <c r="F29" s="769"/>
      <c r="G29" s="769"/>
      <c r="H29" s="140" t="s">
        <v>59</v>
      </c>
      <c r="I29" s="204"/>
      <c r="J29" s="204"/>
    </row>
    <row r="30" spans="1:14" ht="20.5" customHeight="1">
      <c r="C30" s="224"/>
      <c r="D30" s="252" t="s">
        <v>235</v>
      </c>
      <c r="E30" s="768"/>
      <c r="F30" s="769"/>
      <c r="G30" s="769"/>
      <c r="H30" s="140" t="s">
        <v>59</v>
      </c>
      <c r="I30" s="204"/>
      <c r="J30" s="204"/>
    </row>
    <row r="31" spans="1:14" ht="20.5" customHeight="1">
      <c r="C31" s="224"/>
      <c r="D31" s="248" t="s">
        <v>236</v>
      </c>
      <c r="E31" s="768" t="str">
        <f>IF(E30=0,"",E28-E29-E30)</f>
        <v/>
      </c>
      <c r="F31" s="769"/>
      <c r="G31" s="769"/>
      <c r="H31" s="140" t="s">
        <v>59</v>
      </c>
      <c r="I31" s="204"/>
      <c r="J31" s="204"/>
    </row>
    <row r="33" spans="2:2" ht="20.5" customHeight="1">
      <c r="B33" s="2" t="s">
        <v>405</v>
      </c>
    </row>
  </sheetData>
  <mergeCells count="7">
    <mergeCell ref="G4:I4"/>
    <mergeCell ref="G5:I5"/>
    <mergeCell ref="E31:G31"/>
    <mergeCell ref="E26:G26"/>
    <mergeCell ref="E28:G28"/>
    <mergeCell ref="E29:G29"/>
    <mergeCell ref="E30:G30"/>
  </mergeCells>
  <phoneticPr fontId="6"/>
  <pageMargins left="1.1811023622047245" right="0.39370078740157483" top="1.1811023622047245" bottom="0.39370078740157483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3" r:id="rId4" name="Check Box 21">
              <controlPr defaultSize="0" autoFill="0" autoLine="0" autoPict="0">
                <anchor moveWithCells="1">
                  <from>
                    <xdr:col>2</xdr:col>
                    <xdr:colOff>12700</xdr:colOff>
                    <xdr:row>19</xdr:row>
                    <xdr:rowOff>12700</xdr:rowOff>
                  </from>
                  <to>
                    <xdr:col>3</xdr:col>
                    <xdr:colOff>12700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5" name="Check Box 22">
              <controlPr defaultSize="0" autoFill="0" autoLine="0" autoPict="0">
                <anchor moveWithCells="1">
                  <from>
                    <xdr:col>2</xdr:col>
                    <xdr:colOff>12700</xdr:colOff>
                    <xdr:row>18</xdr:row>
                    <xdr:rowOff>12700</xdr:rowOff>
                  </from>
                  <to>
                    <xdr:col>3</xdr:col>
                    <xdr:colOff>12700</xdr:colOff>
                    <xdr:row>18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6" name="Check Box 23">
              <controlPr defaultSize="0" autoFill="0" autoLine="0" autoPict="0">
                <anchor moveWithCells="1">
                  <from>
                    <xdr:col>2</xdr:col>
                    <xdr:colOff>12700</xdr:colOff>
                    <xdr:row>17</xdr:row>
                    <xdr:rowOff>12700</xdr:rowOff>
                  </from>
                  <to>
                    <xdr:col>3</xdr:col>
                    <xdr:colOff>12700</xdr:colOff>
                    <xdr:row>17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7" name="Check Box 25">
              <controlPr defaultSize="0" autoFill="0" autoLine="0" autoPict="0">
                <anchor moveWithCells="1">
                  <from>
                    <xdr:col>2</xdr:col>
                    <xdr:colOff>12700</xdr:colOff>
                    <xdr:row>22</xdr:row>
                    <xdr:rowOff>12700</xdr:rowOff>
                  </from>
                  <to>
                    <xdr:col>3</xdr:col>
                    <xdr:colOff>12700</xdr:colOff>
                    <xdr:row>22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8" name="Check Box 26">
              <controlPr defaultSize="0" autoFill="0" autoLine="0" autoPict="0">
                <anchor moveWithCells="1">
                  <from>
                    <xdr:col>2</xdr:col>
                    <xdr:colOff>12700</xdr:colOff>
                    <xdr:row>21</xdr:row>
                    <xdr:rowOff>12700</xdr:rowOff>
                  </from>
                  <to>
                    <xdr:col>3</xdr:col>
                    <xdr:colOff>12700</xdr:colOff>
                    <xdr:row>21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4597-A009-4E6B-913B-9EA35C4C534E}">
  <sheetPr>
    <pageSetUpPr fitToPage="1"/>
  </sheetPr>
  <dimension ref="A1:E20"/>
  <sheetViews>
    <sheetView view="pageBreakPreview" zoomScaleNormal="100" zoomScaleSheetLayoutView="100" workbookViewId="0">
      <selection activeCell="Q21" sqref="Q21"/>
    </sheetView>
  </sheetViews>
  <sheetFormatPr defaultColWidth="8.90625" defaultRowHeight="13"/>
  <cols>
    <col min="1" max="5" width="17.26953125" style="368" customWidth="1"/>
    <col min="6" max="16384" width="8.90625" style="368"/>
  </cols>
  <sheetData>
    <row r="1" spans="1:5" ht="18" customHeight="1">
      <c r="A1" s="2" t="s">
        <v>394</v>
      </c>
      <c r="E1" s="368" t="s">
        <v>393</v>
      </c>
    </row>
    <row r="2" spans="1:5" ht="18" customHeight="1"/>
    <row r="3" spans="1:5" ht="18" customHeight="1">
      <c r="A3" s="772" t="s">
        <v>64</v>
      </c>
      <c r="B3" s="772"/>
      <c r="C3" s="772"/>
      <c r="D3" s="772"/>
    </row>
    <row r="4" spans="1:5" ht="18" customHeight="1">
      <c r="A4" s="431"/>
    </row>
    <row r="5" spans="1:5" ht="18" customHeight="1"/>
    <row r="6" spans="1:5" ht="18" customHeight="1">
      <c r="C6" s="377" t="s">
        <v>352</v>
      </c>
      <c r="D6" s="536" t="str">
        <f>IF(始めに!D2="","",始めに!D4)</f>
        <v/>
      </c>
    </row>
    <row r="7" spans="1:5" ht="18" customHeight="1">
      <c r="A7" s="377" t="s">
        <v>353</v>
      </c>
      <c r="B7" s="377" t="s">
        <v>62</v>
      </c>
      <c r="C7" s="377" t="s">
        <v>354</v>
      </c>
      <c r="D7" s="377" t="s">
        <v>318</v>
      </c>
    </row>
    <row r="8" spans="1:5" ht="18" customHeight="1">
      <c r="A8" s="536" t="str">
        <f>IF(始めに!$D$2="","",始めに!C1&amp;始めに!D1&amp;"年災")</f>
        <v/>
      </c>
      <c r="B8" s="536" t="str">
        <f>IF(始めに!$D$2="","",始めに!D3)</f>
        <v/>
      </c>
      <c r="C8" s="377"/>
      <c r="D8" s="377"/>
    </row>
    <row r="9" spans="1:5" ht="18" customHeight="1"/>
    <row r="10" spans="1:5" ht="18" customHeight="1">
      <c r="A10" s="368" t="s">
        <v>355</v>
      </c>
    </row>
    <row r="11" spans="1:5" ht="18" customHeight="1"/>
    <row r="12" spans="1:5" ht="18" customHeight="1"/>
    <row r="13" spans="1:5" ht="18" customHeight="1"/>
    <row r="14" spans="1:5" ht="18" customHeight="1"/>
    <row r="15" spans="1:5" ht="18" customHeight="1"/>
    <row r="16" spans="1:5" ht="18" customHeight="1"/>
    <row r="17" ht="18" customHeight="1"/>
    <row r="18" ht="18" customHeight="1"/>
    <row r="19" ht="18" customHeight="1"/>
    <row r="20" ht="18" customHeight="1"/>
  </sheetData>
  <mergeCells count="1">
    <mergeCell ref="A3:D3"/>
  </mergeCells>
  <phoneticPr fontId="6"/>
  <pageMargins left="1.1811023622047245" right="0.39370078740157483" top="1.1811023622047245" bottom="0.39370078740157483" header="0.31496062992125984" footer="0.31496062992125984"/>
  <pageSetup paperSize="9" orientation="portrait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EBB8F-FACD-4E9C-ABE3-C125344FF167}">
  <sheetPr>
    <pageSetUpPr fitToPage="1"/>
  </sheetPr>
  <dimension ref="A1:AI40"/>
  <sheetViews>
    <sheetView view="pageBreakPreview" zoomScale="75" zoomScaleNormal="75" zoomScaleSheetLayoutView="75" workbookViewId="0">
      <selection activeCell="Q21" sqref="Q21"/>
    </sheetView>
  </sheetViews>
  <sheetFormatPr defaultColWidth="8.7265625" defaultRowHeight="16.5" customHeight="1"/>
  <cols>
    <col min="1" max="1" width="8.6328125" style="422" customWidth="1"/>
    <col min="2" max="33" width="4.6328125" style="422" customWidth="1"/>
    <col min="34" max="16384" width="8.7265625" style="422"/>
  </cols>
  <sheetData>
    <row r="1" spans="1:35" ht="16.5" customHeight="1">
      <c r="A1" s="2" t="s">
        <v>585</v>
      </c>
      <c r="AI1" s="368" t="s">
        <v>393</v>
      </c>
    </row>
    <row r="2" spans="1:35" ht="18.5">
      <c r="A2" s="2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29" t="s">
        <v>356</v>
      </c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</row>
    <row r="3" spans="1:35" ht="16.5" customHeight="1">
      <c r="A3" s="783" t="s">
        <v>357</v>
      </c>
      <c r="B3" s="783" t="s">
        <v>358</v>
      </c>
      <c r="C3" s="803"/>
      <c r="D3" s="783" t="s">
        <v>352</v>
      </c>
      <c r="E3" s="784"/>
      <c r="F3" s="783" t="s">
        <v>359</v>
      </c>
      <c r="G3" s="803"/>
      <c r="H3" s="784" t="s">
        <v>360</v>
      </c>
      <c r="I3" s="803"/>
      <c r="J3" s="783" t="s">
        <v>361</v>
      </c>
      <c r="K3" s="784"/>
      <c r="L3" s="783" t="s">
        <v>361</v>
      </c>
      <c r="M3" s="803"/>
      <c r="N3" s="784" t="s">
        <v>362</v>
      </c>
      <c r="O3" s="803"/>
      <c r="P3" s="783" t="s">
        <v>318</v>
      </c>
      <c r="Q3" s="784"/>
      <c r="R3" s="783" t="s">
        <v>363</v>
      </c>
      <c r="S3" s="803"/>
      <c r="T3" s="784" t="s">
        <v>364</v>
      </c>
      <c r="U3" s="803"/>
      <c r="V3" s="779" t="s">
        <v>365</v>
      </c>
      <c r="W3" s="779"/>
      <c r="X3" s="779"/>
      <c r="Y3" s="779"/>
      <c r="Z3" s="779"/>
      <c r="AA3" s="779"/>
      <c r="AB3" s="779"/>
      <c r="AC3" s="779"/>
      <c r="AD3" s="779"/>
      <c r="AE3" s="779"/>
      <c r="AF3" s="779"/>
      <c r="AG3" s="780"/>
    </row>
    <row r="4" spans="1:35" ht="16.5" customHeight="1">
      <c r="A4" s="785"/>
      <c r="B4" s="785" t="s">
        <v>62</v>
      </c>
      <c r="C4" s="804"/>
      <c r="D4" s="785"/>
      <c r="E4" s="786"/>
      <c r="F4" s="785"/>
      <c r="G4" s="804"/>
      <c r="H4" s="786" t="s">
        <v>366</v>
      </c>
      <c r="I4" s="804"/>
      <c r="J4" s="785" t="s">
        <v>367</v>
      </c>
      <c r="K4" s="786"/>
      <c r="L4" s="785" t="s">
        <v>368</v>
      </c>
      <c r="M4" s="804"/>
      <c r="N4" s="786" t="s">
        <v>369</v>
      </c>
      <c r="O4" s="804"/>
      <c r="P4" s="785"/>
      <c r="Q4" s="786"/>
      <c r="R4" s="785"/>
      <c r="S4" s="804"/>
      <c r="T4" s="786"/>
      <c r="U4" s="804"/>
      <c r="V4" s="791"/>
      <c r="W4" s="791"/>
      <c r="X4" s="791"/>
      <c r="Y4" s="791"/>
      <c r="Z4" s="791"/>
      <c r="AA4" s="791"/>
      <c r="AB4" s="791"/>
      <c r="AC4" s="791"/>
      <c r="AD4" s="791"/>
      <c r="AE4" s="791"/>
      <c r="AF4" s="791"/>
      <c r="AG4" s="792"/>
    </row>
    <row r="5" spans="1:35" ht="16.5" customHeight="1">
      <c r="A5" s="810" t="s">
        <v>370</v>
      </c>
      <c r="B5" s="794"/>
      <c r="C5" s="792"/>
      <c r="D5" s="808"/>
      <c r="E5" s="793"/>
      <c r="F5" s="808"/>
      <c r="G5" s="809"/>
      <c r="H5" s="812" t="str">
        <f>IF(始めに!D2="","",始めに!D4)</f>
        <v/>
      </c>
      <c r="I5" s="813"/>
      <c r="J5" s="808"/>
      <c r="K5" s="793"/>
      <c r="L5" s="808"/>
      <c r="M5" s="809"/>
      <c r="N5" s="793"/>
      <c r="O5" s="809"/>
      <c r="P5" s="808"/>
      <c r="Q5" s="793"/>
      <c r="R5" s="808"/>
      <c r="S5" s="809"/>
      <c r="T5" s="793"/>
      <c r="U5" s="809"/>
      <c r="V5" s="791"/>
      <c r="W5" s="791"/>
      <c r="X5" s="791"/>
      <c r="Y5" s="791"/>
      <c r="Z5" s="791"/>
      <c r="AA5" s="791"/>
      <c r="AB5" s="791"/>
      <c r="AC5" s="791"/>
      <c r="AD5" s="791"/>
      <c r="AE5" s="791"/>
      <c r="AF5" s="791"/>
      <c r="AG5" s="792"/>
    </row>
    <row r="6" spans="1:35" ht="16.5" customHeight="1">
      <c r="A6" s="811"/>
      <c r="B6" s="788"/>
      <c r="C6" s="789"/>
      <c r="D6" s="785"/>
      <c r="E6" s="786"/>
      <c r="F6" s="785"/>
      <c r="G6" s="804"/>
      <c r="H6" s="814"/>
      <c r="I6" s="815"/>
      <c r="J6" s="785"/>
      <c r="K6" s="786"/>
      <c r="L6" s="785"/>
      <c r="M6" s="804"/>
      <c r="N6" s="786"/>
      <c r="O6" s="804"/>
      <c r="P6" s="785"/>
      <c r="Q6" s="786"/>
      <c r="R6" s="785"/>
      <c r="S6" s="804"/>
      <c r="T6" s="786"/>
      <c r="U6" s="804"/>
      <c r="V6" s="790"/>
      <c r="W6" s="790"/>
      <c r="X6" s="790"/>
      <c r="Y6" s="790"/>
      <c r="Z6" s="790"/>
      <c r="AA6" s="790"/>
      <c r="AB6" s="790"/>
      <c r="AC6" s="790"/>
      <c r="AD6" s="790"/>
      <c r="AE6" s="790"/>
      <c r="AF6" s="790"/>
      <c r="AG6" s="789"/>
    </row>
    <row r="7" spans="1:35" ht="16.5" customHeight="1">
      <c r="A7" s="783" t="s">
        <v>371</v>
      </c>
      <c r="B7" s="784"/>
      <c r="C7" s="803"/>
      <c r="D7" s="808" t="s">
        <v>372</v>
      </c>
      <c r="E7" s="793"/>
      <c r="F7" s="793"/>
      <c r="G7" s="793"/>
      <c r="H7" s="793"/>
      <c r="I7" s="809"/>
      <c r="J7" s="808" t="s">
        <v>373</v>
      </c>
      <c r="K7" s="793"/>
      <c r="L7" s="793"/>
      <c r="M7" s="793"/>
      <c r="N7" s="793"/>
      <c r="O7" s="809"/>
      <c r="P7" s="808" t="s">
        <v>374</v>
      </c>
      <c r="Q7" s="793"/>
      <c r="R7" s="793"/>
      <c r="S7" s="793"/>
      <c r="T7" s="793"/>
      <c r="U7" s="809"/>
      <c r="V7" s="783" t="s">
        <v>375</v>
      </c>
      <c r="W7" s="784"/>
      <c r="X7" s="784"/>
      <c r="Y7" s="784"/>
      <c r="Z7" s="784"/>
      <c r="AA7" s="803"/>
      <c r="AB7" s="805" t="s">
        <v>376</v>
      </c>
      <c r="AC7" s="807"/>
      <c r="AD7" s="805" t="s">
        <v>369</v>
      </c>
      <c r="AE7" s="806"/>
      <c r="AF7" s="807" t="s">
        <v>48</v>
      </c>
      <c r="AG7" s="806"/>
    </row>
    <row r="8" spans="1:35" ht="16.5" customHeight="1">
      <c r="A8" s="785"/>
      <c r="B8" s="786"/>
      <c r="C8" s="804"/>
      <c r="D8" s="805" t="s">
        <v>377</v>
      </c>
      <c r="E8" s="807"/>
      <c r="F8" s="806"/>
      <c r="G8" s="807" t="s">
        <v>48</v>
      </c>
      <c r="H8" s="807"/>
      <c r="I8" s="806"/>
      <c r="J8" s="805" t="s">
        <v>377</v>
      </c>
      <c r="K8" s="807"/>
      <c r="L8" s="806"/>
      <c r="M8" s="807" t="s">
        <v>48</v>
      </c>
      <c r="N8" s="807"/>
      <c r="O8" s="806"/>
      <c r="P8" s="805" t="s">
        <v>377</v>
      </c>
      <c r="Q8" s="807"/>
      <c r="R8" s="806"/>
      <c r="S8" s="807" t="s">
        <v>48</v>
      </c>
      <c r="T8" s="807"/>
      <c r="U8" s="806"/>
      <c r="V8" s="785"/>
      <c r="W8" s="786"/>
      <c r="X8" s="786"/>
      <c r="Y8" s="786"/>
      <c r="Z8" s="786"/>
      <c r="AA8" s="804"/>
      <c r="AB8" s="793" t="s">
        <v>362</v>
      </c>
      <c r="AC8" s="793"/>
      <c r="AD8" s="794"/>
      <c r="AE8" s="792"/>
      <c r="AF8" s="791"/>
      <c r="AG8" s="792"/>
    </row>
    <row r="9" spans="1:35" ht="16.5" customHeight="1">
      <c r="A9" s="795"/>
      <c r="B9" s="796"/>
      <c r="C9" s="797"/>
      <c r="D9" s="798"/>
      <c r="E9" s="799"/>
      <c r="F9" s="423"/>
      <c r="G9" s="798"/>
      <c r="H9" s="799"/>
      <c r="I9" s="800"/>
      <c r="J9" s="798"/>
      <c r="K9" s="799"/>
      <c r="L9" s="423"/>
      <c r="M9" s="798"/>
      <c r="N9" s="799"/>
      <c r="O9" s="800"/>
      <c r="P9" s="773" t="str">
        <f t="shared" ref="P9:P36" si="0">IF(AND(D9="",J9=""),"",J9-D9)</f>
        <v/>
      </c>
      <c r="Q9" s="774"/>
      <c r="R9" s="423"/>
      <c r="S9" s="773" t="str">
        <f t="shared" ref="S9:S36" si="1">IF(AND(G9="",M9=""),"",M9-G9)</f>
        <v/>
      </c>
      <c r="T9" s="774"/>
      <c r="U9" s="775"/>
      <c r="V9" s="432"/>
      <c r="W9" s="433"/>
      <c r="X9" s="433"/>
      <c r="Y9" s="433"/>
      <c r="Z9" s="433"/>
      <c r="AA9" s="434"/>
      <c r="AB9" s="793"/>
      <c r="AC9" s="793"/>
      <c r="AD9" s="794"/>
      <c r="AE9" s="792"/>
      <c r="AF9" s="801" t="s">
        <v>378</v>
      </c>
      <c r="AG9" s="802"/>
    </row>
    <row r="10" spans="1:35" ht="16.5" customHeight="1">
      <c r="A10" s="776"/>
      <c r="B10" s="777"/>
      <c r="C10" s="778"/>
      <c r="D10" s="773"/>
      <c r="E10" s="774"/>
      <c r="F10" s="424"/>
      <c r="G10" s="773"/>
      <c r="H10" s="774"/>
      <c r="I10" s="775"/>
      <c r="J10" s="773"/>
      <c r="K10" s="774"/>
      <c r="L10" s="424"/>
      <c r="M10" s="773"/>
      <c r="N10" s="774"/>
      <c r="O10" s="775"/>
      <c r="P10" s="773" t="str">
        <f t="shared" si="0"/>
        <v/>
      </c>
      <c r="Q10" s="774"/>
      <c r="R10" s="424"/>
      <c r="S10" s="773" t="str">
        <f t="shared" si="1"/>
        <v/>
      </c>
      <c r="T10" s="774"/>
      <c r="U10" s="775"/>
      <c r="V10" s="435"/>
      <c r="W10" s="436"/>
      <c r="X10" s="436"/>
      <c r="Y10" s="436"/>
      <c r="Z10" s="436"/>
      <c r="AA10" s="437"/>
      <c r="AB10" s="783" t="s">
        <v>379</v>
      </c>
      <c r="AC10" s="784"/>
      <c r="AD10" s="787"/>
      <c r="AE10" s="780"/>
      <c r="AF10" s="779"/>
      <c r="AG10" s="780"/>
    </row>
    <row r="11" spans="1:35" ht="16.5" customHeight="1">
      <c r="A11" s="776"/>
      <c r="B11" s="777"/>
      <c r="C11" s="778"/>
      <c r="D11" s="773"/>
      <c r="E11" s="774"/>
      <c r="F11" s="424"/>
      <c r="G11" s="773"/>
      <c r="H11" s="774"/>
      <c r="I11" s="775"/>
      <c r="J11" s="773"/>
      <c r="K11" s="774"/>
      <c r="L11" s="424"/>
      <c r="M11" s="773"/>
      <c r="N11" s="774"/>
      <c r="O11" s="775"/>
      <c r="P11" s="773" t="str">
        <f t="shared" si="0"/>
        <v/>
      </c>
      <c r="Q11" s="774"/>
      <c r="R11" s="424"/>
      <c r="S11" s="773" t="str">
        <f t="shared" si="1"/>
        <v/>
      </c>
      <c r="T11" s="774"/>
      <c r="U11" s="775"/>
      <c r="V11" s="435"/>
      <c r="W11" s="436"/>
      <c r="X11" s="436"/>
      <c r="Y11" s="436"/>
      <c r="Z11" s="436"/>
      <c r="AA11" s="437"/>
      <c r="AB11" s="785"/>
      <c r="AC11" s="786"/>
      <c r="AD11" s="788"/>
      <c r="AE11" s="789"/>
      <c r="AF11" s="781" t="s">
        <v>378</v>
      </c>
      <c r="AG11" s="782"/>
    </row>
    <row r="12" spans="1:35" ht="16.5" customHeight="1">
      <c r="A12" s="776"/>
      <c r="B12" s="777"/>
      <c r="C12" s="778"/>
      <c r="D12" s="773"/>
      <c r="E12" s="774"/>
      <c r="F12" s="424"/>
      <c r="G12" s="773"/>
      <c r="H12" s="774"/>
      <c r="I12" s="775"/>
      <c r="J12" s="773"/>
      <c r="K12" s="774"/>
      <c r="L12" s="424"/>
      <c r="M12" s="773"/>
      <c r="N12" s="774"/>
      <c r="O12" s="775"/>
      <c r="P12" s="773" t="str">
        <f t="shared" si="0"/>
        <v/>
      </c>
      <c r="Q12" s="774"/>
      <c r="R12" s="424"/>
      <c r="S12" s="773" t="str">
        <f t="shared" si="1"/>
        <v/>
      </c>
      <c r="T12" s="774"/>
      <c r="U12" s="775"/>
      <c r="V12" s="435"/>
      <c r="W12" s="436"/>
      <c r="X12" s="436"/>
      <c r="Y12" s="436"/>
      <c r="Z12" s="436"/>
      <c r="AA12" s="437"/>
      <c r="AB12" s="793"/>
      <c r="AC12" s="793"/>
      <c r="AD12" s="794"/>
      <c r="AE12" s="792"/>
      <c r="AF12" s="791"/>
      <c r="AG12" s="792"/>
    </row>
    <row r="13" spans="1:35" ht="16.5" customHeight="1">
      <c r="A13" s="776"/>
      <c r="B13" s="777"/>
      <c r="C13" s="778"/>
      <c r="D13" s="773"/>
      <c r="E13" s="774"/>
      <c r="F13" s="424"/>
      <c r="G13" s="773"/>
      <c r="H13" s="774"/>
      <c r="I13" s="775"/>
      <c r="J13" s="773"/>
      <c r="K13" s="774"/>
      <c r="L13" s="424"/>
      <c r="M13" s="773"/>
      <c r="N13" s="774"/>
      <c r="O13" s="775"/>
      <c r="P13" s="773" t="str">
        <f t="shared" si="0"/>
        <v/>
      </c>
      <c r="Q13" s="774"/>
      <c r="R13" s="424"/>
      <c r="S13" s="773" t="str">
        <f t="shared" si="1"/>
        <v/>
      </c>
      <c r="T13" s="774"/>
      <c r="U13" s="775"/>
      <c r="V13" s="435"/>
      <c r="W13" s="436"/>
      <c r="X13" s="436"/>
      <c r="Y13" s="436"/>
      <c r="Z13" s="436"/>
      <c r="AA13" s="437"/>
      <c r="AB13" s="793"/>
      <c r="AC13" s="793"/>
      <c r="AD13" s="794"/>
      <c r="AE13" s="792"/>
      <c r="AF13" s="791"/>
      <c r="AG13" s="792"/>
    </row>
    <row r="14" spans="1:35" ht="16.5" customHeight="1">
      <c r="A14" s="776"/>
      <c r="B14" s="777"/>
      <c r="C14" s="778"/>
      <c r="D14" s="773"/>
      <c r="E14" s="774"/>
      <c r="F14" s="424"/>
      <c r="G14" s="773"/>
      <c r="H14" s="774"/>
      <c r="I14" s="775"/>
      <c r="J14" s="773"/>
      <c r="K14" s="774"/>
      <c r="L14" s="424"/>
      <c r="M14" s="773"/>
      <c r="N14" s="774"/>
      <c r="O14" s="775"/>
      <c r="P14" s="773" t="str">
        <f t="shared" si="0"/>
        <v/>
      </c>
      <c r="Q14" s="774"/>
      <c r="R14" s="424"/>
      <c r="S14" s="773" t="str">
        <f t="shared" si="1"/>
        <v/>
      </c>
      <c r="T14" s="774"/>
      <c r="U14" s="775"/>
      <c r="V14" s="435"/>
      <c r="W14" s="436"/>
      <c r="X14" s="436"/>
      <c r="Y14" s="436"/>
      <c r="Z14" s="436"/>
      <c r="AA14" s="437"/>
      <c r="AB14" s="783"/>
      <c r="AC14" s="784"/>
      <c r="AD14" s="787"/>
      <c r="AE14" s="780"/>
      <c r="AF14" s="779"/>
      <c r="AG14" s="780"/>
    </row>
    <row r="15" spans="1:35" ht="16.5" customHeight="1">
      <c r="A15" s="776"/>
      <c r="B15" s="777"/>
      <c r="C15" s="778"/>
      <c r="D15" s="773"/>
      <c r="E15" s="774"/>
      <c r="F15" s="424"/>
      <c r="G15" s="773"/>
      <c r="H15" s="774"/>
      <c r="I15" s="775"/>
      <c r="J15" s="773"/>
      <c r="K15" s="774"/>
      <c r="L15" s="424"/>
      <c r="M15" s="773"/>
      <c r="N15" s="774"/>
      <c r="O15" s="775"/>
      <c r="P15" s="773" t="str">
        <f t="shared" si="0"/>
        <v/>
      </c>
      <c r="Q15" s="774"/>
      <c r="R15" s="424"/>
      <c r="S15" s="773" t="str">
        <f t="shared" si="1"/>
        <v/>
      </c>
      <c r="T15" s="774"/>
      <c r="U15" s="775"/>
      <c r="V15" s="435"/>
      <c r="W15" s="436"/>
      <c r="X15" s="436"/>
      <c r="Y15" s="436"/>
      <c r="Z15" s="436"/>
      <c r="AA15" s="437"/>
      <c r="AB15" s="785"/>
      <c r="AC15" s="786"/>
      <c r="AD15" s="788"/>
      <c r="AE15" s="789"/>
      <c r="AF15" s="790"/>
      <c r="AG15" s="789"/>
    </row>
    <row r="16" spans="1:35" ht="16.5" customHeight="1">
      <c r="A16" s="776"/>
      <c r="B16" s="777"/>
      <c r="C16" s="778"/>
      <c r="D16" s="773"/>
      <c r="E16" s="774"/>
      <c r="F16" s="424"/>
      <c r="G16" s="773"/>
      <c r="H16" s="774"/>
      <c r="I16" s="775"/>
      <c r="J16" s="773"/>
      <c r="K16" s="774"/>
      <c r="L16" s="424"/>
      <c r="M16" s="773"/>
      <c r="N16" s="774"/>
      <c r="O16" s="775"/>
      <c r="P16" s="773" t="str">
        <f t="shared" si="0"/>
        <v/>
      </c>
      <c r="Q16" s="774"/>
      <c r="R16" s="424"/>
      <c r="S16" s="773" t="str">
        <f t="shared" si="1"/>
        <v/>
      </c>
      <c r="T16" s="774"/>
      <c r="U16" s="775"/>
      <c r="V16" s="435"/>
      <c r="W16" s="436"/>
      <c r="X16" s="436"/>
      <c r="Y16" s="436"/>
      <c r="Z16" s="436"/>
      <c r="AA16" s="437"/>
      <c r="AB16" s="783" t="s">
        <v>380</v>
      </c>
      <c r="AC16" s="784"/>
      <c r="AD16" s="787"/>
      <c r="AE16" s="780"/>
      <c r="AF16" s="779"/>
      <c r="AG16" s="780"/>
    </row>
    <row r="17" spans="1:33" ht="16.5" customHeight="1">
      <c r="A17" s="776"/>
      <c r="B17" s="777"/>
      <c r="C17" s="778"/>
      <c r="D17" s="773"/>
      <c r="E17" s="774"/>
      <c r="F17" s="424"/>
      <c r="G17" s="773"/>
      <c r="H17" s="774"/>
      <c r="I17" s="775"/>
      <c r="J17" s="773"/>
      <c r="K17" s="774"/>
      <c r="L17" s="424"/>
      <c r="M17" s="773"/>
      <c r="N17" s="774"/>
      <c r="O17" s="775"/>
      <c r="P17" s="773" t="str">
        <f t="shared" si="0"/>
        <v/>
      </c>
      <c r="Q17" s="774"/>
      <c r="R17" s="424"/>
      <c r="S17" s="773" t="str">
        <f t="shared" si="1"/>
        <v/>
      </c>
      <c r="T17" s="774"/>
      <c r="U17" s="775"/>
      <c r="V17" s="435"/>
      <c r="W17" s="436"/>
      <c r="X17" s="436"/>
      <c r="Y17" s="436"/>
      <c r="Z17" s="436"/>
      <c r="AA17" s="437"/>
      <c r="AB17" s="785"/>
      <c r="AC17" s="786"/>
      <c r="AD17" s="788"/>
      <c r="AE17" s="789"/>
      <c r="AF17" s="781" t="s">
        <v>378</v>
      </c>
      <c r="AG17" s="782"/>
    </row>
    <row r="18" spans="1:33" ht="16.5" customHeight="1">
      <c r="A18" s="776"/>
      <c r="B18" s="777"/>
      <c r="C18" s="778"/>
      <c r="D18" s="773"/>
      <c r="E18" s="774"/>
      <c r="F18" s="424"/>
      <c r="G18" s="773"/>
      <c r="H18" s="774"/>
      <c r="I18" s="775"/>
      <c r="J18" s="773"/>
      <c r="K18" s="774"/>
      <c r="L18" s="424"/>
      <c r="M18" s="773"/>
      <c r="N18" s="774"/>
      <c r="O18" s="775"/>
      <c r="P18" s="773" t="str">
        <f t="shared" si="0"/>
        <v/>
      </c>
      <c r="Q18" s="774"/>
      <c r="R18" s="424"/>
      <c r="S18" s="773" t="str">
        <f t="shared" si="1"/>
        <v/>
      </c>
      <c r="T18" s="774"/>
      <c r="U18" s="775"/>
      <c r="V18" s="435"/>
      <c r="W18" s="436"/>
      <c r="X18" s="436"/>
      <c r="Y18" s="436"/>
      <c r="Z18" s="436"/>
      <c r="AA18" s="437"/>
      <c r="AB18" s="422" t="s">
        <v>381</v>
      </c>
      <c r="AG18" s="425"/>
    </row>
    <row r="19" spans="1:33" ht="16.5" customHeight="1">
      <c r="A19" s="776"/>
      <c r="B19" s="777"/>
      <c r="C19" s="778"/>
      <c r="D19" s="773"/>
      <c r="E19" s="774"/>
      <c r="F19" s="424"/>
      <c r="G19" s="773"/>
      <c r="H19" s="774"/>
      <c r="I19" s="775"/>
      <c r="J19" s="773"/>
      <c r="K19" s="774"/>
      <c r="L19" s="424"/>
      <c r="M19" s="773"/>
      <c r="N19" s="774"/>
      <c r="O19" s="775"/>
      <c r="P19" s="773" t="str">
        <f t="shared" si="0"/>
        <v/>
      </c>
      <c r="Q19" s="774"/>
      <c r="R19" s="424"/>
      <c r="S19" s="773" t="str">
        <f t="shared" si="1"/>
        <v/>
      </c>
      <c r="T19" s="774"/>
      <c r="U19" s="775"/>
      <c r="V19" s="435"/>
      <c r="W19" s="436"/>
      <c r="X19" s="436"/>
      <c r="Y19" s="436"/>
      <c r="Z19" s="436"/>
      <c r="AA19" s="437"/>
      <c r="AG19" s="425"/>
    </row>
    <row r="20" spans="1:33" ht="16.5" customHeight="1">
      <c r="A20" s="776"/>
      <c r="B20" s="777"/>
      <c r="C20" s="778"/>
      <c r="D20" s="773"/>
      <c r="E20" s="774"/>
      <c r="F20" s="424"/>
      <c r="G20" s="773"/>
      <c r="H20" s="774"/>
      <c r="I20" s="775"/>
      <c r="J20" s="773"/>
      <c r="K20" s="774"/>
      <c r="L20" s="424"/>
      <c r="M20" s="773"/>
      <c r="N20" s="774"/>
      <c r="O20" s="775"/>
      <c r="P20" s="773" t="str">
        <f t="shared" si="0"/>
        <v/>
      </c>
      <c r="Q20" s="774"/>
      <c r="R20" s="424"/>
      <c r="S20" s="773" t="str">
        <f t="shared" si="1"/>
        <v/>
      </c>
      <c r="T20" s="774"/>
      <c r="U20" s="775"/>
      <c r="V20" s="435"/>
      <c r="W20" s="436"/>
      <c r="X20" s="436"/>
      <c r="Y20" s="436"/>
      <c r="Z20" s="436"/>
      <c r="AA20" s="437"/>
      <c r="AG20" s="425"/>
    </row>
    <row r="21" spans="1:33" ht="16.5" customHeight="1">
      <c r="A21" s="776"/>
      <c r="B21" s="777"/>
      <c r="C21" s="778"/>
      <c r="D21" s="773"/>
      <c r="E21" s="774"/>
      <c r="F21" s="424"/>
      <c r="G21" s="773"/>
      <c r="H21" s="774"/>
      <c r="I21" s="775"/>
      <c r="J21" s="773"/>
      <c r="K21" s="774"/>
      <c r="L21" s="424"/>
      <c r="M21" s="773"/>
      <c r="N21" s="774"/>
      <c r="O21" s="775"/>
      <c r="P21" s="773" t="str">
        <f t="shared" si="0"/>
        <v/>
      </c>
      <c r="Q21" s="774"/>
      <c r="R21" s="424"/>
      <c r="S21" s="773" t="str">
        <f t="shared" si="1"/>
        <v/>
      </c>
      <c r="T21" s="774"/>
      <c r="U21" s="775"/>
      <c r="V21" s="435"/>
      <c r="W21" s="436"/>
      <c r="X21" s="436"/>
      <c r="Y21" s="436"/>
      <c r="Z21" s="436"/>
      <c r="AA21" s="437"/>
      <c r="AG21" s="425"/>
    </row>
    <row r="22" spans="1:33" ht="16.5" customHeight="1">
      <c r="A22" s="776"/>
      <c r="B22" s="777"/>
      <c r="C22" s="778"/>
      <c r="D22" s="773"/>
      <c r="E22" s="774"/>
      <c r="F22" s="424"/>
      <c r="G22" s="773"/>
      <c r="H22" s="774"/>
      <c r="I22" s="775"/>
      <c r="J22" s="773"/>
      <c r="K22" s="774"/>
      <c r="L22" s="424"/>
      <c r="M22" s="773"/>
      <c r="N22" s="774"/>
      <c r="O22" s="775"/>
      <c r="P22" s="773" t="str">
        <f t="shared" si="0"/>
        <v/>
      </c>
      <c r="Q22" s="774"/>
      <c r="R22" s="424"/>
      <c r="S22" s="773" t="str">
        <f t="shared" si="1"/>
        <v/>
      </c>
      <c r="T22" s="774"/>
      <c r="U22" s="775"/>
      <c r="V22" s="435"/>
      <c r="W22" s="436"/>
      <c r="X22" s="436"/>
      <c r="Y22" s="436"/>
      <c r="Z22" s="436"/>
      <c r="AA22" s="437"/>
      <c r="AG22" s="425"/>
    </row>
    <row r="23" spans="1:33" ht="16.5" customHeight="1">
      <c r="A23" s="776"/>
      <c r="B23" s="777"/>
      <c r="C23" s="778"/>
      <c r="D23" s="773"/>
      <c r="E23" s="774"/>
      <c r="F23" s="424"/>
      <c r="G23" s="773"/>
      <c r="H23" s="774"/>
      <c r="I23" s="775"/>
      <c r="J23" s="773"/>
      <c r="K23" s="774"/>
      <c r="L23" s="424"/>
      <c r="M23" s="773"/>
      <c r="N23" s="774"/>
      <c r="O23" s="775"/>
      <c r="P23" s="773" t="str">
        <f t="shared" si="0"/>
        <v/>
      </c>
      <c r="Q23" s="774"/>
      <c r="R23" s="424"/>
      <c r="S23" s="773" t="str">
        <f t="shared" si="1"/>
        <v/>
      </c>
      <c r="T23" s="774"/>
      <c r="U23" s="775"/>
      <c r="V23" s="435"/>
      <c r="W23" s="436"/>
      <c r="X23" s="436"/>
      <c r="Y23" s="436"/>
      <c r="Z23" s="436"/>
      <c r="AA23" s="437"/>
      <c r="AG23" s="425"/>
    </row>
    <row r="24" spans="1:33" ht="16.5" customHeight="1">
      <c r="A24" s="776"/>
      <c r="B24" s="777"/>
      <c r="C24" s="778"/>
      <c r="D24" s="773"/>
      <c r="E24" s="774"/>
      <c r="F24" s="424"/>
      <c r="G24" s="773"/>
      <c r="H24" s="774"/>
      <c r="I24" s="775"/>
      <c r="J24" s="773"/>
      <c r="K24" s="774"/>
      <c r="L24" s="424"/>
      <c r="M24" s="773"/>
      <c r="N24" s="774"/>
      <c r="O24" s="775"/>
      <c r="P24" s="773" t="str">
        <f t="shared" si="0"/>
        <v/>
      </c>
      <c r="Q24" s="774"/>
      <c r="R24" s="424"/>
      <c r="S24" s="773" t="str">
        <f t="shared" si="1"/>
        <v/>
      </c>
      <c r="T24" s="774"/>
      <c r="U24" s="775"/>
      <c r="V24" s="435"/>
      <c r="W24" s="436"/>
      <c r="X24" s="436"/>
      <c r="Y24" s="436"/>
      <c r="Z24" s="436"/>
      <c r="AA24" s="437"/>
      <c r="AG24" s="425"/>
    </row>
    <row r="25" spans="1:33" ht="16.5" customHeight="1">
      <c r="A25" s="776"/>
      <c r="B25" s="777"/>
      <c r="C25" s="778"/>
      <c r="D25" s="773"/>
      <c r="E25" s="774"/>
      <c r="F25" s="424"/>
      <c r="G25" s="773"/>
      <c r="H25" s="774"/>
      <c r="I25" s="775"/>
      <c r="J25" s="773"/>
      <c r="K25" s="774"/>
      <c r="L25" s="424"/>
      <c r="M25" s="773"/>
      <c r="N25" s="774"/>
      <c r="O25" s="775"/>
      <c r="P25" s="773" t="str">
        <f t="shared" si="0"/>
        <v/>
      </c>
      <c r="Q25" s="774"/>
      <c r="R25" s="424"/>
      <c r="S25" s="773" t="str">
        <f t="shared" si="1"/>
        <v/>
      </c>
      <c r="T25" s="774"/>
      <c r="U25" s="775"/>
      <c r="V25" s="435"/>
      <c r="W25" s="436"/>
      <c r="X25" s="436"/>
      <c r="Y25" s="436"/>
      <c r="Z25" s="436"/>
      <c r="AA25" s="437"/>
      <c r="AG25" s="425"/>
    </row>
    <row r="26" spans="1:33" ht="16.5" customHeight="1">
      <c r="A26" s="776"/>
      <c r="B26" s="777"/>
      <c r="C26" s="778"/>
      <c r="D26" s="773"/>
      <c r="E26" s="774"/>
      <c r="F26" s="424"/>
      <c r="G26" s="773"/>
      <c r="H26" s="774"/>
      <c r="I26" s="775"/>
      <c r="J26" s="773"/>
      <c r="K26" s="774"/>
      <c r="L26" s="424"/>
      <c r="M26" s="773"/>
      <c r="N26" s="774"/>
      <c r="O26" s="775"/>
      <c r="P26" s="773" t="str">
        <f t="shared" si="0"/>
        <v/>
      </c>
      <c r="Q26" s="774"/>
      <c r="R26" s="424"/>
      <c r="S26" s="773" t="str">
        <f t="shared" si="1"/>
        <v/>
      </c>
      <c r="T26" s="774"/>
      <c r="U26" s="775"/>
      <c r="V26" s="435"/>
      <c r="W26" s="436"/>
      <c r="X26" s="436"/>
      <c r="Y26" s="436"/>
      <c r="Z26" s="436"/>
      <c r="AA26" s="437"/>
      <c r="AG26" s="425"/>
    </row>
    <row r="27" spans="1:33" ht="16.5" customHeight="1">
      <c r="A27" s="776"/>
      <c r="B27" s="777"/>
      <c r="C27" s="778"/>
      <c r="D27" s="773"/>
      <c r="E27" s="774"/>
      <c r="F27" s="424"/>
      <c r="G27" s="773"/>
      <c r="H27" s="774"/>
      <c r="I27" s="775"/>
      <c r="J27" s="773"/>
      <c r="K27" s="774"/>
      <c r="L27" s="424"/>
      <c r="M27" s="773"/>
      <c r="N27" s="774"/>
      <c r="O27" s="775"/>
      <c r="P27" s="773" t="str">
        <f t="shared" si="0"/>
        <v/>
      </c>
      <c r="Q27" s="774"/>
      <c r="R27" s="424"/>
      <c r="S27" s="773" t="str">
        <f t="shared" si="1"/>
        <v/>
      </c>
      <c r="T27" s="774"/>
      <c r="U27" s="775"/>
      <c r="V27" s="435"/>
      <c r="W27" s="436"/>
      <c r="X27" s="436"/>
      <c r="Y27" s="436"/>
      <c r="Z27" s="436"/>
      <c r="AA27" s="437"/>
      <c r="AG27" s="425"/>
    </row>
    <row r="28" spans="1:33" ht="16.5" customHeight="1">
      <c r="A28" s="776"/>
      <c r="B28" s="777"/>
      <c r="C28" s="778"/>
      <c r="D28" s="773"/>
      <c r="E28" s="774"/>
      <c r="F28" s="424"/>
      <c r="G28" s="773"/>
      <c r="H28" s="774"/>
      <c r="I28" s="775"/>
      <c r="J28" s="773"/>
      <c r="K28" s="774"/>
      <c r="L28" s="424"/>
      <c r="M28" s="773"/>
      <c r="N28" s="774"/>
      <c r="O28" s="775"/>
      <c r="P28" s="773" t="str">
        <f t="shared" si="0"/>
        <v/>
      </c>
      <c r="Q28" s="774"/>
      <c r="R28" s="424"/>
      <c r="S28" s="773" t="str">
        <f t="shared" si="1"/>
        <v/>
      </c>
      <c r="T28" s="774"/>
      <c r="U28" s="775"/>
      <c r="V28" s="435"/>
      <c r="W28" s="436"/>
      <c r="X28" s="436"/>
      <c r="Y28" s="436"/>
      <c r="Z28" s="436"/>
      <c r="AA28" s="437"/>
      <c r="AG28" s="425"/>
    </row>
    <row r="29" spans="1:33" ht="16.5" customHeight="1">
      <c r="A29" s="776"/>
      <c r="B29" s="777"/>
      <c r="C29" s="778"/>
      <c r="D29" s="773"/>
      <c r="E29" s="774"/>
      <c r="F29" s="424"/>
      <c r="G29" s="773"/>
      <c r="H29" s="774"/>
      <c r="I29" s="775"/>
      <c r="J29" s="773"/>
      <c r="K29" s="774"/>
      <c r="L29" s="424"/>
      <c r="M29" s="773"/>
      <c r="N29" s="774"/>
      <c r="O29" s="775"/>
      <c r="P29" s="773" t="str">
        <f t="shared" si="0"/>
        <v/>
      </c>
      <c r="Q29" s="774"/>
      <c r="R29" s="424"/>
      <c r="S29" s="773" t="str">
        <f t="shared" si="1"/>
        <v/>
      </c>
      <c r="T29" s="774"/>
      <c r="U29" s="775"/>
      <c r="V29" s="435"/>
      <c r="W29" s="436"/>
      <c r="X29" s="436"/>
      <c r="Y29" s="436"/>
      <c r="Z29" s="436"/>
      <c r="AA29" s="437"/>
      <c r="AG29" s="425"/>
    </row>
    <row r="30" spans="1:33" ht="16.5" customHeight="1">
      <c r="A30" s="776"/>
      <c r="B30" s="777"/>
      <c r="C30" s="778"/>
      <c r="D30" s="773"/>
      <c r="E30" s="774"/>
      <c r="F30" s="424"/>
      <c r="G30" s="773"/>
      <c r="H30" s="774"/>
      <c r="I30" s="775"/>
      <c r="J30" s="773"/>
      <c r="K30" s="774"/>
      <c r="L30" s="424"/>
      <c r="M30" s="773"/>
      <c r="N30" s="774"/>
      <c r="O30" s="775"/>
      <c r="P30" s="773" t="str">
        <f t="shared" si="0"/>
        <v/>
      </c>
      <c r="Q30" s="774"/>
      <c r="R30" s="424"/>
      <c r="S30" s="773" t="str">
        <f t="shared" si="1"/>
        <v/>
      </c>
      <c r="T30" s="774"/>
      <c r="U30" s="775"/>
      <c r="V30" s="435"/>
      <c r="W30" s="436"/>
      <c r="X30" s="436"/>
      <c r="Y30" s="436"/>
      <c r="Z30" s="436"/>
      <c r="AA30" s="437"/>
      <c r="AG30" s="425"/>
    </row>
    <row r="31" spans="1:33" ht="16.5" customHeight="1">
      <c r="A31" s="776"/>
      <c r="B31" s="777"/>
      <c r="C31" s="778"/>
      <c r="D31" s="773"/>
      <c r="E31" s="774"/>
      <c r="F31" s="424"/>
      <c r="G31" s="773"/>
      <c r="H31" s="774"/>
      <c r="I31" s="775"/>
      <c r="J31" s="773"/>
      <c r="K31" s="774"/>
      <c r="L31" s="424"/>
      <c r="M31" s="773"/>
      <c r="N31" s="774"/>
      <c r="O31" s="775"/>
      <c r="P31" s="773" t="str">
        <f t="shared" si="0"/>
        <v/>
      </c>
      <c r="Q31" s="774"/>
      <c r="R31" s="424"/>
      <c r="S31" s="773" t="str">
        <f t="shared" si="1"/>
        <v/>
      </c>
      <c r="T31" s="774"/>
      <c r="U31" s="775"/>
      <c r="V31" s="435"/>
      <c r="W31" s="436"/>
      <c r="X31" s="436"/>
      <c r="Y31" s="436"/>
      <c r="Z31" s="436"/>
      <c r="AA31" s="437"/>
      <c r="AG31" s="425"/>
    </row>
    <row r="32" spans="1:33" ht="16.5" customHeight="1">
      <c r="A32" s="776"/>
      <c r="B32" s="777"/>
      <c r="C32" s="778"/>
      <c r="D32" s="773"/>
      <c r="E32" s="774"/>
      <c r="F32" s="424"/>
      <c r="G32" s="773"/>
      <c r="H32" s="774"/>
      <c r="I32" s="775"/>
      <c r="J32" s="773"/>
      <c r="K32" s="774"/>
      <c r="L32" s="424"/>
      <c r="M32" s="773"/>
      <c r="N32" s="774"/>
      <c r="O32" s="775"/>
      <c r="P32" s="773" t="str">
        <f t="shared" si="0"/>
        <v/>
      </c>
      <c r="Q32" s="774"/>
      <c r="R32" s="424"/>
      <c r="S32" s="773" t="str">
        <f t="shared" si="1"/>
        <v/>
      </c>
      <c r="T32" s="774"/>
      <c r="U32" s="775"/>
      <c r="V32" s="435"/>
      <c r="W32" s="436"/>
      <c r="X32" s="436"/>
      <c r="Y32" s="436"/>
      <c r="Z32" s="436"/>
      <c r="AA32" s="437"/>
      <c r="AG32" s="425"/>
    </row>
    <row r="33" spans="1:33" ht="16.5" customHeight="1">
      <c r="A33" s="776"/>
      <c r="B33" s="777"/>
      <c r="C33" s="778"/>
      <c r="D33" s="773"/>
      <c r="E33" s="774"/>
      <c r="F33" s="424"/>
      <c r="G33" s="773"/>
      <c r="H33" s="774"/>
      <c r="I33" s="775"/>
      <c r="J33" s="773"/>
      <c r="K33" s="774"/>
      <c r="L33" s="424"/>
      <c r="M33" s="773"/>
      <c r="N33" s="774"/>
      <c r="O33" s="775"/>
      <c r="P33" s="773" t="str">
        <f t="shared" si="0"/>
        <v/>
      </c>
      <c r="Q33" s="774"/>
      <c r="R33" s="424"/>
      <c r="S33" s="773" t="str">
        <f t="shared" si="1"/>
        <v/>
      </c>
      <c r="T33" s="774"/>
      <c r="U33" s="775"/>
      <c r="V33" s="435"/>
      <c r="W33" s="436"/>
      <c r="X33" s="436"/>
      <c r="Y33" s="436"/>
      <c r="Z33" s="436"/>
      <c r="AA33" s="437"/>
      <c r="AG33" s="425"/>
    </row>
    <row r="34" spans="1:33" ht="16.5" customHeight="1">
      <c r="A34" s="776"/>
      <c r="B34" s="777"/>
      <c r="C34" s="778"/>
      <c r="D34" s="773"/>
      <c r="E34" s="774"/>
      <c r="F34" s="424"/>
      <c r="G34" s="773"/>
      <c r="H34" s="774"/>
      <c r="I34" s="775"/>
      <c r="J34" s="773"/>
      <c r="K34" s="774"/>
      <c r="L34" s="424"/>
      <c r="M34" s="773"/>
      <c r="N34" s="774"/>
      <c r="O34" s="775"/>
      <c r="P34" s="773" t="str">
        <f t="shared" si="0"/>
        <v/>
      </c>
      <c r="Q34" s="774"/>
      <c r="R34" s="424"/>
      <c r="S34" s="773" t="str">
        <f t="shared" si="1"/>
        <v/>
      </c>
      <c r="T34" s="774"/>
      <c r="U34" s="775"/>
      <c r="V34" s="435"/>
      <c r="W34" s="436"/>
      <c r="X34" s="436"/>
      <c r="Y34" s="436"/>
      <c r="Z34" s="436"/>
      <c r="AA34" s="437"/>
      <c r="AG34" s="425"/>
    </row>
    <row r="35" spans="1:33" ht="16.5" customHeight="1">
      <c r="A35" s="776"/>
      <c r="B35" s="777"/>
      <c r="C35" s="778"/>
      <c r="D35" s="773"/>
      <c r="E35" s="774"/>
      <c r="F35" s="424"/>
      <c r="G35" s="773"/>
      <c r="H35" s="774"/>
      <c r="I35" s="775"/>
      <c r="J35" s="773"/>
      <c r="K35" s="774"/>
      <c r="L35" s="424"/>
      <c r="M35" s="773"/>
      <c r="N35" s="774"/>
      <c r="O35" s="775"/>
      <c r="P35" s="773" t="str">
        <f t="shared" si="0"/>
        <v/>
      </c>
      <c r="Q35" s="774"/>
      <c r="R35" s="424"/>
      <c r="S35" s="773" t="str">
        <f t="shared" si="1"/>
        <v/>
      </c>
      <c r="T35" s="774"/>
      <c r="U35" s="775"/>
      <c r="V35" s="435"/>
      <c r="W35" s="436"/>
      <c r="X35" s="436"/>
      <c r="Y35" s="436"/>
      <c r="Z35" s="436"/>
      <c r="AA35" s="437"/>
      <c r="AG35" s="425"/>
    </row>
    <row r="36" spans="1:33" ht="16.5" customHeight="1">
      <c r="A36" s="776"/>
      <c r="B36" s="777"/>
      <c r="C36" s="778"/>
      <c r="D36" s="773"/>
      <c r="E36" s="774"/>
      <c r="F36" s="424"/>
      <c r="G36" s="773"/>
      <c r="H36" s="774"/>
      <c r="I36" s="775"/>
      <c r="J36" s="773"/>
      <c r="K36" s="774"/>
      <c r="L36" s="424"/>
      <c r="M36" s="773"/>
      <c r="N36" s="774"/>
      <c r="O36" s="775"/>
      <c r="P36" s="773" t="str">
        <f t="shared" si="0"/>
        <v/>
      </c>
      <c r="Q36" s="774"/>
      <c r="R36" s="424"/>
      <c r="S36" s="773" t="str">
        <f t="shared" si="1"/>
        <v/>
      </c>
      <c r="T36" s="774"/>
      <c r="U36" s="775"/>
      <c r="V36" s="438"/>
      <c r="W36" s="439"/>
      <c r="X36" s="439"/>
      <c r="Y36" s="439"/>
      <c r="Z36" s="439"/>
      <c r="AA36" s="440"/>
      <c r="AB36" s="426"/>
      <c r="AC36" s="426"/>
      <c r="AD36" s="426"/>
      <c r="AE36" s="426"/>
      <c r="AF36" s="426"/>
      <c r="AG36" s="427"/>
    </row>
    <row r="39" spans="1:33" ht="16.5" customHeight="1">
      <c r="A39" s="444" t="s">
        <v>382</v>
      </c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</row>
    <row r="40" spans="1:33" ht="16.5" customHeight="1">
      <c r="A40" s="428"/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</row>
  </sheetData>
  <mergeCells count="262">
    <mergeCell ref="A3:A4"/>
    <mergeCell ref="B3:C3"/>
    <mergeCell ref="D3:E4"/>
    <mergeCell ref="F3:G4"/>
    <mergeCell ref="H3:I3"/>
    <mergeCell ref="J3:K3"/>
    <mergeCell ref="L3:M3"/>
    <mergeCell ref="N3:O3"/>
    <mergeCell ref="P3:Q4"/>
    <mergeCell ref="R3:S4"/>
    <mergeCell ref="T3:U4"/>
    <mergeCell ref="V3:AG3"/>
    <mergeCell ref="B4:C4"/>
    <mergeCell ref="H4:I4"/>
    <mergeCell ref="J4:K4"/>
    <mergeCell ref="L4:M4"/>
    <mergeCell ref="N4:O4"/>
    <mergeCell ref="V4:AG4"/>
    <mergeCell ref="AF8:AG8"/>
    <mergeCell ref="L5:M6"/>
    <mergeCell ref="N5:O6"/>
    <mergeCell ref="P5:Q6"/>
    <mergeCell ref="R5:S6"/>
    <mergeCell ref="T5:U6"/>
    <mergeCell ref="V5:AG5"/>
    <mergeCell ref="V6:AG6"/>
    <mergeCell ref="A5:A6"/>
    <mergeCell ref="B5:C5"/>
    <mergeCell ref="D5:E6"/>
    <mergeCell ref="F5:G6"/>
    <mergeCell ref="H5:I6"/>
    <mergeCell ref="J5:K6"/>
    <mergeCell ref="B6:C6"/>
    <mergeCell ref="A9:C9"/>
    <mergeCell ref="D9:E9"/>
    <mergeCell ref="G9:I9"/>
    <mergeCell ref="J9:K9"/>
    <mergeCell ref="M9:O9"/>
    <mergeCell ref="P9:Q9"/>
    <mergeCell ref="S9:U9"/>
    <mergeCell ref="AF9:AG9"/>
    <mergeCell ref="A7:C8"/>
    <mergeCell ref="AD7:AE7"/>
    <mergeCell ref="AF7:AG7"/>
    <mergeCell ref="D8:F8"/>
    <mergeCell ref="G8:I8"/>
    <mergeCell ref="J8:L8"/>
    <mergeCell ref="M8:O8"/>
    <mergeCell ref="P8:R8"/>
    <mergeCell ref="S8:U8"/>
    <mergeCell ref="AB8:AC9"/>
    <mergeCell ref="AD8:AE9"/>
    <mergeCell ref="D7:I7"/>
    <mergeCell ref="J7:O7"/>
    <mergeCell ref="P7:U7"/>
    <mergeCell ref="V7:AA8"/>
    <mergeCell ref="AB7:AC7"/>
    <mergeCell ref="S10:U10"/>
    <mergeCell ref="AB10:AC11"/>
    <mergeCell ref="AD10:AE11"/>
    <mergeCell ref="AF10:AG10"/>
    <mergeCell ref="A11:C11"/>
    <mergeCell ref="D11:E11"/>
    <mergeCell ref="G11:I11"/>
    <mergeCell ref="J11:K11"/>
    <mergeCell ref="M11:O11"/>
    <mergeCell ref="P11:Q11"/>
    <mergeCell ref="A10:C10"/>
    <mergeCell ref="D10:E10"/>
    <mergeCell ref="G10:I10"/>
    <mergeCell ref="J10:K10"/>
    <mergeCell ref="M10:O10"/>
    <mergeCell ref="P10:Q10"/>
    <mergeCell ref="S11:U11"/>
    <mergeCell ref="AF11:AG11"/>
    <mergeCell ref="AF12:AG12"/>
    <mergeCell ref="A13:C13"/>
    <mergeCell ref="D13:E13"/>
    <mergeCell ref="G13:I13"/>
    <mergeCell ref="J13:K13"/>
    <mergeCell ref="M13:O13"/>
    <mergeCell ref="P13:Q13"/>
    <mergeCell ref="S13:U13"/>
    <mergeCell ref="AF13:AG13"/>
    <mergeCell ref="A12:C12"/>
    <mergeCell ref="D12:E12"/>
    <mergeCell ref="G12:I12"/>
    <mergeCell ref="J12:K12"/>
    <mergeCell ref="M12:O12"/>
    <mergeCell ref="P12:Q12"/>
    <mergeCell ref="S12:U12"/>
    <mergeCell ref="AB12:AC13"/>
    <mergeCell ref="AD12:AE13"/>
    <mergeCell ref="S14:U14"/>
    <mergeCell ref="AB14:AC15"/>
    <mergeCell ref="AD14:AE15"/>
    <mergeCell ref="AF14:AG14"/>
    <mergeCell ref="A15:C15"/>
    <mergeCell ref="D15:E15"/>
    <mergeCell ref="G15:I15"/>
    <mergeCell ref="J15:K15"/>
    <mergeCell ref="M15:O15"/>
    <mergeCell ref="P15:Q15"/>
    <mergeCell ref="A14:C14"/>
    <mergeCell ref="D14:E14"/>
    <mergeCell ref="G14:I14"/>
    <mergeCell ref="J14:K14"/>
    <mergeCell ref="M14:O14"/>
    <mergeCell ref="P14:Q14"/>
    <mergeCell ref="S15:U15"/>
    <mergeCell ref="AF15:AG15"/>
    <mergeCell ref="AF16:AG16"/>
    <mergeCell ref="A17:C17"/>
    <mergeCell ref="D17:E17"/>
    <mergeCell ref="G17:I17"/>
    <mergeCell ref="J17:K17"/>
    <mergeCell ref="M17:O17"/>
    <mergeCell ref="P17:Q17"/>
    <mergeCell ref="S17:U17"/>
    <mergeCell ref="AF17:AG17"/>
    <mergeCell ref="A16:C16"/>
    <mergeCell ref="D16:E16"/>
    <mergeCell ref="G16:I16"/>
    <mergeCell ref="J16:K16"/>
    <mergeCell ref="M16:O16"/>
    <mergeCell ref="P16:Q16"/>
    <mergeCell ref="S16:U16"/>
    <mergeCell ref="AB16:AC17"/>
    <mergeCell ref="AD16:AE17"/>
    <mergeCell ref="S18:U18"/>
    <mergeCell ref="A19:C19"/>
    <mergeCell ref="D19:E19"/>
    <mergeCell ref="G19:I19"/>
    <mergeCell ref="J19:K19"/>
    <mergeCell ref="M19:O19"/>
    <mergeCell ref="P19:Q19"/>
    <mergeCell ref="S19:U19"/>
    <mergeCell ref="A18:C18"/>
    <mergeCell ref="D18:E18"/>
    <mergeCell ref="G18:I18"/>
    <mergeCell ref="J18:K18"/>
    <mergeCell ref="M18:O18"/>
    <mergeCell ref="P18:Q18"/>
    <mergeCell ref="S20:U20"/>
    <mergeCell ref="A21:C21"/>
    <mergeCell ref="D21:E21"/>
    <mergeCell ref="G21:I21"/>
    <mergeCell ref="J21:K21"/>
    <mergeCell ref="M21:O21"/>
    <mergeCell ref="P21:Q21"/>
    <mergeCell ref="S21:U21"/>
    <mergeCell ref="A20:C20"/>
    <mergeCell ref="D20:E20"/>
    <mergeCell ref="G20:I20"/>
    <mergeCell ref="J20:K20"/>
    <mergeCell ref="M20:O20"/>
    <mergeCell ref="P20:Q20"/>
    <mergeCell ref="S22:U22"/>
    <mergeCell ref="A23:C23"/>
    <mergeCell ref="D23:E23"/>
    <mergeCell ref="G23:I23"/>
    <mergeCell ref="J23:K23"/>
    <mergeCell ref="M23:O23"/>
    <mergeCell ref="P23:Q23"/>
    <mergeCell ref="S23:U23"/>
    <mergeCell ref="A22:C22"/>
    <mergeCell ref="D22:E22"/>
    <mergeCell ref="G22:I22"/>
    <mergeCell ref="J22:K22"/>
    <mergeCell ref="M22:O22"/>
    <mergeCell ref="P22:Q22"/>
    <mergeCell ref="S24:U24"/>
    <mergeCell ref="A25:C25"/>
    <mergeCell ref="D25:E25"/>
    <mergeCell ref="G25:I25"/>
    <mergeCell ref="J25:K25"/>
    <mergeCell ref="M25:O25"/>
    <mergeCell ref="P25:Q25"/>
    <mergeCell ref="S25:U25"/>
    <mergeCell ref="A24:C24"/>
    <mergeCell ref="D24:E24"/>
    <mergeCell ref="G24:I24"/>
    <mergeCell ref="J24:K24"/>
    <mergeCell ref="M24:O24"/>
    <mergeCell ref="P24:Q24"/>
    <mergeCell ref="S26:U26"/>
    <mergeCell ref="A27:C27"/>
    <mergeCell ref="D27:E27"/>
    <mergeCell ref="G27:I27"/>
    <mergeCell ref="J27:K27"/>
    <mergeCell ref="M27:O27"/>
    <mergeCell ref="P27:Q27"/>
    <mergeCell ref="S27:U27"/>
    <mergeCell ref="A26:C26"/>
    <mergeCell ref="D26:E26"/>
    <mergeCell ref="G26:I26"/>
    <mergeCell ref="J26:K26"/>
    <mergeCell ref="M26:O26"/>
    <mergeCell ref="P26:Q26"/>
    <mergeCell ref="S28:U28"/>
    <mergeCell ref="A29:C29"/>
    <mergeCell ref="D29:E29"/>
    <mergeCell ref="G29:I29"/>
    <mergeCell ref="J29:K29"/>
    <mergeCell ref="M29:O29"/>
    <mergeCell ref="P29:Q29"/>
    <mergeCell ref="S29:U29"/>
    <mergeCell ref="A28:C28"/>
    <mergeCell ref="D28:E28"/>
    <mergeCell ref="G28:I28"/>
    <mergeCell ref="J28:K28"/>
    <mergeCell ref="M28:O28"/>
    <mergeCell ref="P28:Q28"/>
    <mergeCell ref="S30:U30"/>
    <mergeCell ref="A31:C31"/>
    <mergeCell ref="D31:E31"/>
    <mergeCell ref="G31:I31"/>
    <mergeCell ref="J31:K31"/>
    <mergeCell ref="M31:O31"/>
    <mergeCell ref="P31:Q31"/>
    <mergeCell ref="S31:U31"/>
    <mergeCell ref="A30:C30"/>
    <mergeCell ref="D30:E30"/>
    <mergeCell ref="G30:I30"/>
    <mergeCell ref="J30:K30"/>
    <mergeCell ref="M30:O30"/>
    <mergeCell ref="P30:Q30"/>
    <mergeCell ref="S32:U32"/>
    <mergeCell ref="A33:C33"/>
    <mergeCell ref="D33:E33"/>
    <mergeCell ref="G33:I33"/>
    <mergeCell ref="J33:K33"/>
    <mergeCell ref="M33:O33"/>
    <mergeCell ref="P33:Q33"/>
    <mergeCell ref="S33:U33"/>
    <mergeCell ref="A32:C32"/>
    <mergeCell ref="D32:E32"/>
    <mergeCell ref="G32:I32"/>
    <mergeCell ref="J32:K32"/>
    <mergeCell ref="M32:O32"/>
    <mergeCell ref="P32:Q32"/>
    <mergeCell ref="S36:U36"/>
    <mergeCell ref="A36:C36"/>
    <mergeCell ref="D36:E36"/>
    <mergeCell ref="G36:I36"/>
    <mergeCell ref="J36:K36"/>
    <mergeCell ref="M36:O36"/>
    <mergeCell ref="P36:Q36"/>
    <mergeCell ref="S34:U34"/>
    <mergeCell ref="A35:C35"/>
    <mergeCell ref="D35:E35"/>
    <mergeCell ref="G35:I35"/>
    <mergeCell ref="J35:K35"/>
    <mergeCell ref="M35:O35"/>
    <mergeCell ref="P35:Q35"/>
    <mergeCell ref="S35:U35"/>
    <mergeCell ref="A34:C34"/>
    <mergeCell ref="D34:E34"/>
    <mergeCell ref="G34:I34"/>
    <mergeCell ref="J34:K34"/>
    <mergeCell ref="M34:O34"/>
    <mergeCell ref="P34:Q34"/>
  </mergeCells>
  <phoneticPr fontId="6"/>
  <pageMargins left="0.39370078740157483" right="0.39370078740157483" top="1.1811023622047245" bottom="0.39370078740157483" header="0.31496062992125984" footer="0.31496062992125984"/>
  <pageSetup paperSize="9" scale="86" orientation="landscape" blackAndWhite="1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9E22-5850-4F22-8894-496DE7E38C02}">
  <sheetPr>
    <pageSetUpPr fitToPage="1"/>
  </sheetPr>
  <dimension ref="C1:R28"/>
  <sheetViews>
    <sheetView view="pageBreakPreview" topLeftCell="A7" zoomScaleNormal="85" zoomScaleSheetLayoutView="100" workbookViewId="0">
      <selection activeCell="C11" sqref="A7:M11"/>
    </sheetView>
  </sheetViews>
  <sheetFormatPr defaultColWidth="10" defaultRowHeight="18" customHeight="1"/>
  <cols>
    <col min="1" max="2" width="1.90625" style="571" customWidth="1"/>
    <col min="3" max="3" width="4.7265625" style="571" customWidth="1"/>
    <col min="4" max="4" width="13.36328125" style="571" customWidth="1"/>
    <col min="5" max="5" width="14.36328125" style="571" customWidth="1"/>
    <col min="6" max="6" width="19.7265625" style="571" customWidth="1"/>
    <col min="7" max="7" width="16.08984375" style="571" customWidth="1"/>
    <col min="8" max="8" width="10.26953125" style="571" customWidth="1"/>
    <col min="9" max="9" width="11.90625" style="571" customWidth="1"/>
    <col min="10" max="10" width="2.90625" style="571" customWidth="1"/>
    <col min="11" max="11" width="9.453125" style="571" customWidth="1"/>
    <col min="12" max="12" width="15" style="571" customWidth="1"/>
    <col min="13" max="13" width="5.08984375" style="571" customWidth="1"/>
    <col min="14" max="14" width="1.90625" style="571" customWidth="1"/>
    <col min="15" max="15" width="10.26953125" style="571" bestFit="1" customWidth="1"/>
    <col min="16" max="16384" width="10" style="571"/>
  </cols>
  <sheetData>
    <row r="1" spans="3:18" ht="18" customHeight="1">
      <c r="C1" s="571" t="s">
        <v>584</v>
      </c>
    </row>
    <row r="2" spans="3:18" ht="18" customHeight="1">
      <c r="L2" s="765" t="str">
        <f>IF(O2="","第"&amp;"　",始めに!$D$7&amp;"第"&amp;O2)&amp;"号"</f>
        <v>第　号</v>
      </c>
      <c r="M2" s="765"/>
      <c r="N2" s="2"/>
      <c r="O2" s="642"/>
      <c r="P2" s="2" t="s">
        <v>641</v>
      </c>
      <c r="Q2" s="2"/>
    </row>
    <row r="3" spans="3:18" ht="18" customHeight="1">
      <c r="L3" s="767" t="str">
        <f>IF(O3="","令和　年　月　日",TEXT(O3,"ggge年m月d日"))</f>
        <v>令和　年　月　日</v>
      </c>
      <c r="M3" s="767"/>
      <c r="N3" s="646"/>
      <c r="O3" s="645"/>
      <c r="P3" s="2" t="s">
        <v>642</v>
      </c>
    </row>
    <row r="4" spans="3:18" ht="18" customHeight="1">
      <c r="C4" s="570" t="s">
        <v>310</v>
      </c>
      <c r="D4" s="359"/>
      <c r="L4" s="358"/>
    </row>
    <row r="5" spans="3:18" ht="18" customHeight="1">
      <c r="I5" s="359"/>
      <c r="J5" s="359"/>
      <c r="K5" s="573"/>
      <c r="L5" s="573"/>
      <c r="O5" s="359" t="s">
        <v>256</v>
      </c>
      <c r="P5" s="359"/>
      <c r="Q5" s="574"/>
      <c r="R5" s="574"/>
    </row>
    <row r="6" spans="3:18" ht="18" customHeight="1">
      <c r="I6" s="359" t="s">
        <v>257</v>
      </c>
      <c r="J6" s="359"/>
      <c r="K6" s="575" t="str">
        <f>IF(始めに!D2="","",始めに!D4)</f>
        <v/>
      </c>
      <c r="L6" s="575"/>
    </row>
    <row r="7" spans="3:18" ht="18" customHeight="1">
      <c r="I7" s="359" t="s">
        <v>258</v>
      </c>
      <c r="J7" s="359"/>
      <c r="K7" s="575" t="str">
        <f>IF(始めに!D2="","",始めに!D5)</f>
        <v/>
      </c>
      <c r="L7" s="575"/>
    </row>
    <row r="8" spans="3:18" ht="18" customHeight="1">
      <c r="I8" s="359"/>
      <c r="J8" s="359"/>
      <c r="K8" s="575"/>
      <c r="L8" s="575"/>
    </row>
    <row r="9" spans="3:18" s="359" customFormat="1" ht="18" customHeight="1">
      <c r="E9" s="572"/>
      <c r="F9" s="571"/>
      <c r="G9" s="603" t="s">
        <v>603</v>
      </c>
      <c r="H9" s="572"/>
      <c r="I9" s="572"/>
      <c r="J9" s="572"/>
      <c r="K9" s="572"/>
      <c r="L9" s="572"/>
      <c r="O9" s="570"/>
    </row>
    <row r="11" spans="3:18" ht="18" customHeight="1">
      <c r="C11" s="816" t="s">
        <v>311</v>
      </c>
      <c r="D11" s="816"/>
      <c r="E11" s="816"/>
      <c r="F11" s="816"/>
      <c r="G11" s="816"/>
      <c r="H11" s="816"/>
      <c r="I11" s="816"/>
      <c r="J11" s="816"/>
      <c r="K11" s="816"/>
      <c r="L11" s="816"/>
      <c r="M11" s="816"/>
    </row>
    <row r="12" spans="3:18" ht="18" customHeight="1">
      <c r="C12" s="595"/>
      <c r="D12" s="595"/>
      <c r="E12" s="595"/>
      <c r="F12" s="595"/>
      <c r="G12" s="595"/>
      <c r="H12" s="595"/>
      <c r="I12" s="595"/>
      <c r="J12" s="595"/>
      <c r="K12" s="595"/>
      <c r="L12" s="595"/>
      <c r="M12" s="595"/>
    </row>
    <row r="13" spans="3:18" ht="18" customHeight="1">
      <c r="D13" s="611" t="s">
        <v>604</v>
      </c>
      <c r="E13" s="616" t="str">
        <f>IF(始めに!$D$2="","",始めに!D3)</f>
        <v/>
      </c>
      <c r="F13" s="591" t="s">
        <v>613</v>
      </c>
      <c r="G13" s="635" t="str">
        <f>IF(始めに!$D$9="","",始めに!D9)</f>
        <v/>
      </c>
      <c r="H13" s="592" t="s">
        <v>636</v>
      </c>
      <c r="I13" s="593"/>
      <c r="J13" s="594"/>
      <c r="K13" s="817" t="str">
        <f>IF(始めに!$D$9="","",始めに!C10&amp;始めに!D10&amp;始めに!E10&amp;始めに!F10)</f>
        <v/>
      </c>
      <c r="L13" s="818"/>
      <c r="M13" s="594"/>
    </row>
    <row r="14" spans="3:18" ht="18" customHeight="1">
      <c r="L14" s="358"/>
    </row>
    <row r="15" spans="3:18" ht="18" customHeight="1">
      <c r="C15" s="588"/>
      <c r="D15" s="360" t="s">
        <v>312</v>
      </c>
      <c r="E15" s="360" t="s">
        <v>313</v>
      </c>
      <c r="F15" s="360" t="s">
        <v>314</v>
      </c>
      <c r="G15" s="360" t="s">
        <v>315</v>
      </c>
      <c r="H15" s="612" t="s">
        <v>638</v>
      </c>
      <c r="I15" s="361"/>
      <c r="J15" s="362"/>
      <c r="K15" s="362"/>
      <c r="L15" s="362"/>
      <c r="M15" s="363"/>
    </row>
    <row r="16" spans="3:18" ht="18" customHeight="1">
      <c r="C16" s="588"/>
      <c r="D16" s="590"/>
      <c r="E16" s="364" t="s">
        <v>70</v>
      </c>
      <c r="F16" s="590" t="s">
        <v>71</v>
      </c>
      <c r="G16" s="590" t="s">
        <v>316</v>
      </c>
      <c r="H16" s="613" t="s">
        <v>639</v>
      </c>
      <c r="I16" s="365"/>
      <c r="J16" s="366"/>
      <c r="K16" s="366"/>
      <c r="L16" s="366"/>
      <c r="M16" s="367"/>
    </row>
    <row r="17" spans="3:15" ht="18" customHeight="1">
      <c r="C17" s="589"/>
      <c r="D17" s="576"/>
      <c r="E17" s="637"/>
      <c r="F17" s="637"/>
      <c r="G17" s="637"/>
      <c r="H17" s="581"/>
      <c r="I17" s="636"/>
      <c r="J17" s="636"/>
      <c r="K17" s="636"/>
      <c r="L17" s="636"/>
      <c r="M17" s="582"/>
      <c r="O17" s="580"/>
    </row>
    <row r="18" spans="3:15" ht="18" customHeight="1">
      <c r="C18" s="589"/>
      <c r="D18" s="583"/>
      <c r="E18" s="638"/>
      <c r="F18" s="638"/>
      <c r="G18" s="639" t="str">
        <f>IF(E18="","",ROUNDDOWN(F18/E18,2)*100)</f>
        <v/>
      </c>
      <c r="H18" s="584"/>
      <c r="I18" s="585"/>
      <c r="J18" s="585"/>
      <c r="K18" s="585"/>
      <c r="L18" s="585"/>
      <c r="M18" s="586"/>
    </row>
    <row r="19" spans="3:15" ht="18" customHeight="1">
      <c r="C19" s="589"/>
      <c r="D19" s="576"/>
      <c r="E19" s="637"/>
      <c r="F19" s="637"/>
      <c r="G19" s="637"/>
      <c r="H19" s="577"/>
      <c r="I19" s="578"/>
      <c r="J19" s="578"/>
      <c r="K19" s="578"/>
      <c r="L19" s="578"/>
      <c r="M19" s="579"/>
    </row>
    <row r="20" spans="3:15" ht="18" customHeight="1">
      <c r="C20" s="589"/>
      <c r="D20" s="583"/>
      <c r="E20" s="638"/>
      <c r="F20" s="638"/>
      <c r="G20" s="639" t="str">
        <f>IF(E20="","",ROUNDDOWN(F20/E20,2)*100)</f>
        <v/>
      </c>
      <c r="H20" s="584"/>
      <c r="I20" s="585"/>
      <c r="J20" s="585"/>
      <c r="K20" s="585"/>
      <c r="L20" s="585"/>
      <c r="M20" s="586"/>
    </row>
    <row r="21" spans="3:15" ht="18" customHeight="1">
      <c r="C21" s="589"/>
      <c r="D21" s="576"/>
      <c r="E21" s="637"/>
      <c r="F21" s="637"/>
      <c r="G21" s="637"/>
      <c r="H21" s="577"/>
      <c r="I21" s="578"/>
      <c r="J21" s="578"/>
      <c r="K21" s="578"/>
      <c r="L21" s="578"/>
      <c r="M21" s="579"/>
    </row>
    <row r="22" spans="3:15" ht="18" customHeight="1">
      <c r="C22" s="589"/>
      <c r="D22" s="583"/>
      <c r="E22" s="638"/>
      <c r="F22" s="638"/>
      <c r="G22" s="639" t="str">
        <f>IF(E22="","",ROUNDDOWN(F22/E22,2)*100)</f>
        <v/>
      </c>
      <c r="H22" s="584"/>
      <c r="I22" s="585"/>
      <c r="J22" s="585"/>
      <c r="K22" s="585"/>
      <c r="L22" s="585"/>
      <c r="M22" s="586"/>
    </row>
    <row r="23" spans="3:15" ht="18" customHeight="1">
      <c r="C23" s="589"/>
      <c r="D23" s="576"/>
      <c r="E23" s="637"/>
      <c r="F23" s="637"/>
      <c r="G23" s="637"/>
      <c r="H23" s="577"/>
      <c r="I23" s="578"/>
      <c r="J23" s="578"/>
      <c r="K23" s="578"/>
      <c r="L23" s="578"/>
      <c r="M23" s="579"/>
    </row>
    <row r="24" spans="3:15" ht="18" customHeight="1">
      <c r="C24" s="589"/>
      <c r="D24" s="583"/>
      <c r="E24" s="638"/>
      <c r="F24" s="638"/>
      <c r="G24" s="639" t="str">
        <f>IF(E24="","",ROUNDDOWN(F24/E24,2)*100)</f>
        <v/>
      </c>
      <c r="H24" s="584"/>
      <c r="I24" s="585"/>
      <c r="J24" s="585"/>
      <c r="K24" s="585"/>
      <c r="L24" s="585"/>
      <c r="M24" s="586"/>
    </row>
    <row r="25" spans="3:15" ht="18" customHeight="1">
      <c r="D25" s="640" t="s">
        <v>624</v>
      </c>
    </row>
    <row r="26" spans="3:15" ht="18" customHeight="1">
      <c r="D26" s="640" t="s">
        <v>637</v>
      </c>
    </row>
    <row r="27" spans="3:15" ht="18" customHeight="1">
      <c r="D27" s="640" t="s">
        <v>640</v>
      </c>
    </row>
    <row r="28" spans="3:15" ht="18" customHeight="1">
      <c r="D28" s="640"/>
    </row>
  </sheetData>
  <mergeCells count="4">
    <mergeCell ref="L2:M2"/>
    <mergeCell ref="L3:M3"/>
    <mergeCell ref="C11:M11"/>
    <mergeCell ref="K13:L13"/>
  </mergeCells>
  <phoneticPr fontId="6"/>
  <pageMargins left="0.78740157480314965" right="0.39370078740157483" top="1.1811023622047245" bottom="0.39370078740157483" header="0.31496062992125984" footer="0.31496062992125984"/>
  <pageSetup paperSize="9" orientation="landscape" blackAndWhite="1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5EA2-2224-4D03-9645-0DAF62D5BC6E}">
  <sheetPr>
    <tabColor rgb="FFFFC000"/>
  </sheetPr>
  <dimension ref="A1:K54"/>
  <sheetViews>
    <sheetView zoomScale="85" zoomScaleNormal="85" workbookViewId="0">
      <selection activeCell="M9" sqref="M9"/>
    </sheetView>
  </sheetViews>
  <sheetFormatPr defaultColWidth="8.7265625" defaultRowHeight="15.65" customHeight="1"/>
  <cols>
    <col min="1" max="1" width="11.36328125" style="2" bestFit="1" customWidth="1"/>
    <col min="2" max="2" width="8.7265625" style="2"/>
    <col min="3" max="3" width="7.26953125" style="2" bestFit="1" customWidth="1"/>
    <col min="4" max="4" width="18.453125" style="2" bestFit="1" customWidth="1"/>
    <col min="5" max="5" width="3.90625" style="2" bestFit="1" customWidth="1"/>
    <col min="6" max="6" width="5.26953125" style="2" bestFit="1" customWidth="1"/>
    <col min="7" max="7" width="4.7265625" style="2" customWidth="1"/>
    <col min="8" max="8" width="8.7265625" style="2"/>
    <col min="9" max="9" width="13.26953125" style="2" customWidth="1"/>
    <col min="10" max="10" width="8.7265625" style="2"/>
    <col min="11" max="11" width="13.7265625" style="2" customWidth="1"/>
    <col min="12" max="16384" width="8.7265625" style="2"/>
  </cols>
  <sheetData>
    <row r="1" spans="1:11" ht="15.65" customHeight="1" thickBot="1">
      <c r="A1" s="2" t="s">
        <v>542</v>
      </c>
      <c r="C1" s="622" t="s">
        <v>543</v>
      </c>
      <c r="D1" s="531">
        <v>6</v>
      </c>
      <c r="E1" s="2" t="s">
        <v>221</v>
      </c>
    </row>
    <row r="2" spans="1:11" ht="15.65" customHeight="1" thickTop="1" thickBot="1">
      <c r="A2" s="2" t="s">
        <v>541</v>
      </c>
      <c r="C2" s="137"/>
      <c r="D2" s="631"/>
      <c r="E2" s="210" t="s">
        <v>620</v>
      </c>
      <c r="F2" s="2" t="s">
        <v>643</v>
      </c>
      <c r="K2" s="2" t="s">
        <v>631</v>
      </c>
    </row>
    <row r="3" spans="1:11" ht="15.65" customHeight="1" thickTop="1">
      <c r="A3" s="2" t="s">
        <v>550</v>
      </c>
      <c r="D3" s="621" t="str">
        <f>RIGHT(D1,1)&amp;IF(LEN(D2)=1,0,"")&amp;D2</f>
        <v>6</v>
      </c>
      <c r="E3" s="210" t="s">
        <v>620</v>
      </c>
      <c r="F3" s="2" t="s">
        <v>645</v>
      </c>
      <c r="K3" s="2" t="s">
        <v>632</v>
      </c>
    </row>
    <row r="4" spans="1:11" ht="15.65" customHeight="1">
      <c r="A4" s="2" t="s">
        <v>544</v>
      </c>
      <c r="D4" s="658" t="str">
        <f>IF(D2="","",VLOOKUP(D2,$C$14:$D$55,MATCH($A4,$C$14:$D$14,0)))</f>
        <v/>
      </c>
      <c r="E4" s="210" t="s">
        <v>620</v>
      </c>
      <c r="F4" s="2" t="s">
        <v>645</v>
      </c>
      <c r="K4" s="2" t="s">
        <v>633</v>
      </c>
    </row>
    <row r="5" spans="1:11" ht="15.65" customHeight="1">
      <c r="A5" s="2" t="s">
        <v>545</v>
      </c>
      <c r="D5" s="659" t="s">
        <v>583</v>
      </c>
      <c r="K5" s="2" t="s">
        <v>634</v>
      </c>
    </row>
    <row r="6" spans="1:11" ht="15.65" customHeight="1">
      <c r="A6" s="2" t="s">
        <v>625</v>
      </c>
      <c r="B6" s="2" t="s">
        <v>626</v>
      </c>
      <c r="D6" s="657"/>
      <c r="E6" s="210" t="s">
        <v>620</v>
      </c>
      <c r="F6" s="2" t="s">
        <v>627</v>
      </c>
      <c r="K6" s="2" t="s">
        <v>635</v>
      </c>
    </row>
    <row r="7" spans="1:11" ht="15.65" customHeight="1">
      <c r="A7" s="2" t="s">
        <v>641</v>
      </c>
      <c r="D7" s="641"/>
    </row>
    <row r="8" spans="1:11" ht="15.65" customHeight="1" thickBot="1"/>
    <row r="9" spans="1:11" ht="15.65" customHeight="1" thickTop="1">
      <c r="A9" s="2" t="s">
        <v>229</v>
      </c>
      <c r="D9" s="655"/>
      <c r="E9" s="210" t="s">
        <v>620</v>
      </c>
      <c r="F9" s="2" t="s">
        <v>643</v>
      </c>
    </row>
    <row r="10" spans="1:11" ht="15.65" customHeight="1">
      <c r="A10" s="2" t="s">
        <v>232</v>
      </c>
      <c r="C10" s="656" t="s">
        <v>619</v>
      </c>
      <c r="D10" s="618">
        <v>40</v>
      </c>
      <c r="E10" s="177" t="s">
        <v>618</v>
      </c>
      <c r="F10" s="617"/>
    </row>
    <row r="12" spans="1:11" ht="15.65" customHeight="1">
      <c r="A12" s="2" t="s">
        <v>644</v>
      </c>
    </row>
    <row r="14" spans="1:11" ht="15.65" customHeight="1">
      <c r="A14" s="445" t="s">
        <v>422</v>
      </c>
      <c r="B14" s="445" t="s">
        <v>423</v>
      </c>
      <c r="C14" s="445" t="s">
        <v>541</v>
      </c>
      <c r="D14" s="446" t="s">
        <v>424</v>
      </c>
      <c r="H14" s="445" t="s">
        <v>499</v>
      </c>
      <c r="I14" s="445" t="s">
        <v>500</v>
      </c>
      <c r="J14" s="528">
        <v>21</v>
      </c>
      <c r="K14" s="446" t="s">
        <v>501</v>
      </c>
    </row>
    <row r="15" spans="1:11" ht="15.65" customHeight="1">
      <c r="A15" s="445">
        <v>290000</v>
      </c>
      <c r="B15" s="445"/>
      <c r="C15" s="528">
        <v>0</v>
      </c>
      <c r="D15" s="446" t="s">
        <v>646</v>
      </c>
      <c r="H15" s="445" t="s">
        <v>502</v>
      </c>
      <c r="I15" s="445" t="s">
        <v>503</v>
      </c>
      <c r="J15" s="528">
        <v>22</v>
      </c>
      <c r="K15" s="446" t="s">
        <v>504</v>
      </c>
    </row>
    <row r="16" spans="1:11" ht="15.65" customHeight="1">
      <c r="A16" s="445" t="s">
        <v>425</v>
      </c>
      <c r="B16" s="445" t="s">
        <v>426</v>
      </c>
      <c r="C16" s="528">
        <v>1</v>
      </c>
      <c r="D16" s="446" t="s">
        <v>427</v>
      </c>
      <c r="H16" s="445" t="s">
        <v>475</v>
      </c>
      <c r="I16" s="445" t="s">
        <v>476</v>
      </c>
      <c r="J16" s="528">
        <v>23</v>
      </c>
      <c r="K16" s="446" t="s">
        <v>477</v>
      </c>
    </row>
    <row r="17" spans="1:11" ht="15.65" customHeight="1">
      <c r="A17" s="445" t="s">
        <v>448</v>
      </c>
      <c r="B17" s="445" t="s">
        <v>449</v>
      </c>
      <c r="C17" s="528">
        <v>2</v>
      </c>
      <c r="D17" s="446" t="s">
        <v>450</v>
      </c>
      <c r="H17" s="445" t="s">
        <v>478</v>
      </c>
      <c r="I17" s="445" t="s">
        <v>479</v>
      </c>
      <c r="J17" s="528">
        <v>24</v>
      </c>
      <c r="K17" s="446" t="s">
        <v>480</v>
      </c>
    </row>
    <row r="18" spans="1:11" ht="15.65" customHeight="1">
      <c r="A18" s="445" t="s">
        <v>428</v>
      </c>
      <c r="B18" s="445" t="s">
        <v>429</v>
      </c>
      <c r="C18" s="528">
        <v>3</v>
      </c>
      <c r="D18" s="446" t="s">
        <v>647</v>
      </c>
      <c r="H18" s="445" t="s">
        <v>481</v>
      </c>
      <c r="I18" s="445" t="s">
        <v>482</v>
      </c>
      <c r="J18" s="528">
        <v>25</v>
      </c>
      <c r="K18" s="446" t="s">
        <v>483</v>
      </c>
    </row>
    <row r="19" spans="1:11" ht="15.65" customHeight="1">
      <c r="A19" s="445" t="s">
        <v>430</v>
      </c>
      <c r="B19" s="445" t="s">
        <v>431</v>
      </c>
      <c r="C19" s="528">
        <v>4</v>
      </c>
      <c r="D19" s="446" t="s">
        <v>432</v>
      </c>
      <c r="H19" s="445" t="s">
        <v>484</v>
      </c>
      <c r="I19" s="445" t="s">
        <v>485</v>
      </c>
      <c r="J19" s="528">
        <v>26</v>
      </c>
      <c r="K19" s="446" t="s">
        <v>486</v>
      </c>
    </row>
    <row r="20" spans="1:11" ht="15.65" customHeight="1">
      <c r="A20" s="445" t="s">
        <v>451</v>
      </c>
      <c r="B20" s="445" t="s">
        <v>452</v>
      </c>
      <c r="C20" s="528">
        <v>5</v>
      </c>
      <c r="D20" s="446" t="s">
        <v>453</v>
      </c>
      <c r="H20" s="445" t="s">
        <v>487</v>
      </c>
      <c r="I20" s="445" t="s">
        <v>488</v>
      </c>
      <c r="J20" s="528">
        <v>27</v>
      </c>
      <c r="K20" s="446" t="s">
        <v>489</v>
      </c>
    </row>
    <row r="21" spans="1:11" ht="15.65" customHeight="1">
      <c r="A21" s="445" t="s">
        <v>454</v>
      </c>
      <c r="B21" s="445" t="s">
        <v>455</v>
      </c>
      <c r="C21" s="528">
        <v>6</v>
      </c>
      <c r="D21" s="446" t="s">
        <v>456</v>
      </c>
      <c r="H21" s="445" t="s">
        <v>490</v>
      </c>
      <c r="I21" s="445" t="s">
        <v>491</v>
      </c>
      <c r="J21" s="528">
        <v>28</v>
      </c>
      <c r="K21" s="446" t="s">
        <v>492</v>
      </c>
    </row>
    <row r="22" spans="1:11" ht="15.65" customHeight="1">
      <c r="A22" s="445" t="s">
        <v>508</v>
      </c>
      <c r="B22" s="445" t="s">
        <v>509</v>
      </c>
      <c r="C22" s="528">
        <v>7</v>
      </c>
      <c r="D22" s="446" t="s">
        <v>510</v>
      </c>
      <c r="H22" s="445" t="s">
        <v>511</v>
      </c>
      <c r="I22" s="445" t="s">
        <v>512</v>
      </c>
      <c r="J22" s="528">
        <v>29</v>
      </c>
      <c r="K22" s="446" t="s">
        <v>513</v>
      </c>
    </row>
    <row r="23" spans="1:11" ht="15.65" customHeight="1">
      <c r="A23" s="445" t="s">
        <v>457</v>
      </c>
      <c r="B23" s="445" t="s">
        <v>458</v>
      </c>
      <c r="C23" s="528">
        <v>8</v>
      </c>
      <c r="D23" s="446" t="s">
        <v>459</v>
      </c>
      <c r="H23" s="445" t="s">
        <v>514</v>
      </c>
      <c r="I23" s="445" t="s">
        <v>515</v>
      </c>
      <c r="J23" s="528">
        <v>30</v>
      </c>
      <c r="K23" s="446" t="s">
        <v>516</v>
      </c>
    </row>
    <row r="24" spans="1:11" ht="15.65" customHeight="1">
      <c r="A24" s="445" t="s">
        <v>433</v>
      </c>
      <c r="B24" s="445" t="s">
        <v>434</v>
      </c>
      <c r="C24" s="528">
        <v>9</v>
      </c>
      <c r="D24" s="446" t="s">
        <v>435</v>
      </c>
      <c r="H24" s="445" t="s">
        <v>517</v>
      </c>
      <c r="I24" s="445" t="s">
        <v>518</v>
      </c>
      <c r="J24" s="528">
        <v>31</v>
      </c>
      <c r="K24" s="446" t="s">
        <v>519</v>
      </c>
    </row>
    <row r="25" spans="1:11" ht="15.65" customHeight="1">
      <c r="A25" s="445" t="s">
        <v>460</v>
      </c>
      <c r="B25" s="445" t="s">
        <v>461</v>
      </c>
      <c r="C25" s="528">
        <v>10</v>
      </c>
      <c r="D25" s="446" t="s">
        <v>462</v>
      </c>
      <c r="H25" s="445" t="s">
        <v>520</v>
      </c>
      <c r="I25" s="445" t="s">
        <v>521</v>
      </c>
      <c r="J25" s="528">
        <v>32</v>
      </c>
      <c r="K25" s="446" t="s">
        <v>522</v>
      </c>
    </row>
    <row r="26" spans="1:11" ht="15.65" customHeight="1">
      <c r="A26" s="445" t="s">
        <v>463</v>
      </c>
      <c r="B26" s="445" t="s">
        <v>464</v>
      </c>
      <c r="C26" s="528">
        <v>11</v>
      </c>
      <c r="D26" s="446" t="s">
        <v>465</v>
      </c>
      <c r="H26" s="445" t="s">
        <v>523</v>
      </c>
      <c r="I26" s="445" t="s">
        <v>524</v>
      </c>
      <c r="J26" s="528">
        <v>33</v>
      </c>
      <c r="K26" s="446" t="s">
        <v>525</v>
      </c>
    </row>
    <row r="27" spans="1:11" ht="15.65" customHeight="1">
      <c r="A27" s="445" t="s">
        <v>493</v>
      </c>
      <c r="B27" s="445" t="s">
        <v>494</v>
      </c>
      <c r="C27" s="528">
        <v>12</v>
      </c>
      <c r="D27" s="446" t="s">
        <v>495</v>
      </c>
      <c r="H27" s="445" t="s">
        <v>526</v>
      </c>
      <c r="I27" s="445" t="s">
        <v>527</v>
      </c>
      <c r="J27" s="528">
        <v>34</v>
      </c>
      <c r="K27" s="446" t="s">
        <v>528</v>
      </c>
    </row>
    <row r="28" spans="1:11" ht="15.65" customHeight="1">
      <c r="A28" s="445" t="s">
        <v>496</v>
      </c>
      <c r="B28" s="445" t="s">
        <v>497</v>
      </c>
      <c r="C28" s="528">
        <v>13</v>
      </c>
      <c r="D28" s="446" t="s">
        <v>498</v>
      </c>
      <c r="H28" s="445" t="s">
        <v>529</v>
      </c>
      <c r="I28" s="445" t="s">
        <v>530</v>
      </c>
      <c r="J28" s="528">
        <v>35</v>
      </c>
      <c r="K28" s="446" t="s">
        <v>531</v>
      </c>
    </row>
    <row r="29" spans="1:11" ht="15.65" customHeight="1">
      <c r="A29" s="445" t="s">
        <v>436</v>
      </c>
      <c r="B29" s="445" t="s">
        <v>437</v>
      </c>
      <c r="C29" s="528">
        <v>14</v>
      </c>
      <c r="D29" s="446" t="s">
        <v>438</v>
      </c>
      <c r="H29" s="445" t="s">
        <v>532</v>
      </c>
      <c r="I29" s="445" t="s">
        <v>533</v>
      </c>
      <c r="J29" s="528">
        <v>36</v>
      </c>
      <c r="K29" s="446" t="s">
        <v>534</v>
      </c>
    </row>
    <row r="30" spans="1:11" ht="15.65" customHeight="1">
      <c r="A30" s="445" t="s">
        <v>439</v>
      </c>
      <c r="B30" s="445" t="s">
        <v>440</v>
      </c>
      <c r="C30" s="528">
        <v>15</v>
      </c>
      <c r="D30" s="446" t="s">
        <v>441</v>
      </c>
      <c r="H30" s="445" t="s">
        <v>535</v>
      </c>
      <c r="I30" s="445" t="s">
        <v>536</v>
      </c>
      <c r="J30" s="528">
        <v>37</v>
      </c>
      <c r="K30" s="446" t="s">
        <v>537</v>
      </c>
    </row>
    <row r="31" spans="1:11" ht="15.65" customHeight="1">
      <c r="A31" s="445" t="s">
        <v>442</v>
      </c>
      <c r="B31" s="445" t="s">
        <v>443</v>
      </c>
      <c r="C31" s="528">
        <v>16</v>
      </c>
      <c r="D31" s="446" t="s">
        <v>444</v>
      </c>
      <c r="H31" s="445" t="s">
        <v>538</v>
      </c>
      <c r="I31" s="445" t="s">
        <v>539</v>
      </c>
      <c r="J31" s="528">
        <v>38</v>
      </c>
      <c r="K31" s="446" t="s">
        <v>540</v>
      </c>
    </row>
    <row r="32" spans="1:11" ht="15.65" customHeight="1">
      <c r="A32" s="445" t="s">
        <v>445</v>
      </c>
      <c r="B32" s="445" t="s">
        <v>446</v>
      </c>
      <c r="C32" s="528">
        <v>17</v>
      </c>
      <c r="D32" s="446" t="s">
        <v>447</v>
      </c>
      <c r="H32" s="445" t="s">
        <v>505</v>
      </c>
      <c r="I32" s="445" t="s">
        <v>506</v>
      </c>
      <c r="J32" s="528">
        <v>39</v>
      </c>
      <c r="K32" s="446" t="s">
        <v>507</v>
      </c>
    </row>
    <row r="33" spans="1:4" ht="15.65" customHeight="1">
      <c r="A33" s="445" t="s">
        <v>466</v>
      </c>
      <c r="B33" s="445" t="s">
        <v>467</v>
      </c>
      <c r="C33" s="528">
        <v>18</v>
      </c>
      <c r="D33" s="446" t="s">
        <v>468</v>
      </c>
    </row>
    <row r="34" spans="1:4" ht="15.65" customHeight="1">
      <c r="A34" s="445" t="s">
        <v>469</v>
      </c>
      <c r="B34" s="445" t="s">
        <v>470</v>
      </c>
      <c r="C34" s="528">
        <v>19</v>
      </c>
      <c r="D34" s="446" t="s">
        <v>471</v>
      </c>
    </row>
    <row r="35" spans="1:4" ht="15.65" customHeight="1">
      <c r="A35" s="445" t="s">
        <v>472</v>
      </c>
      <c r="B35" s="445" t="s">
        <v>473</v>
      </c>
      <c r="C35" s="528">
        <v>20</v>
      </c>
      <c r="D35" s="446" t="s">
        <v>474</v>
      </c>
    </row>
    <row r="36" spans="1:4" ht="15.65" customHeight="1">
      <c r="A36" s="445" t="s">
        <v>499</v>
      </c>
      <c r="B36" s="445" t="s">
        <v>500</v>
      </c>
      <c r="C36" s="528">
        <v>21</v>
      </c>
      <c r="D36" s="446" t="s">
        <v>501</v>
      </c>
    </row>
    <row r="37" spans="1:4" ht="15.65" customHeight="1">
      <c r="A37" s="445" t="s">
        <v>502</v>
      </c>
      <c r="B37" s="445" t="s">
        <v>503</v>
      </c>
      <c r="C37" s="528">
        <v>22</v>
      </c>
      <c r="D37" s="446" t="s">
        <v>504</v>
      </c>
    </row>
    <row r="38" spans="1:4" ht="15.65" customHeight="1">
      <c r="A38" s="445" t="s">
        <v>475</v>
      </c>
      <c r="B38" s="445" t="s">
        <v>476</v>
      </c>
      <c r="C38" s="528">
        <v>23</v>
      </c>
      <c r="D38" s="446" t="s">
        <v>477</v>
      </c>
    </row>
    <row r="39" spans="1:4" ht="15.65" customHeight="1">
      <c r="A39" s="445" t="s">
        <v>478</v>
      </c>
      <c r="B39" s="445" t="s">
        <v>479</v>
      </c>
      <c r="C39" s="528">
        <v>24</v>
      </c>
      <c r="D39" s="446" t="s">
        <v>480</v>
      </c>
    </row>
    <row r="40" spans="1:4" ht="15.65" customHeight="1">
      <c r="A40" s="445" t="s">
        <v>481</v>
      </c>
      <c r="B40" s="445" t="s">
        <v>482</v>
      </c>
      <c r="C40" s="528">
        <v>25</v>
      </c>
      <c r="D40" s="446" t="s">
        <v>483</v>
      </c>
    </row>
    <row r="41" spans="1:4" ht="15.65" customHeight="1">
      <c r="A41" s="445" t="s">
        <v>484</v>
      </c>
      <c r="B41" s="445" t="s">
        <v>485</v>
      </c>
      <c r="C41" s="528">
        <v>26</v>
      </c>
      <c r="D41" s="446" t="s">
        <v>486</v>
      </c>
    </row>
    <row r="42" spans="1:4" ht="15.65" customHeight="1">
      <c r="A42" s="445" t="s">
        <v>487</v>
      </c>
      <c r="B42" s="445" t="s">
        <v>488</v>
      </c>
      <c r="C42" s="528">
        <v>27</v>
      </c>
      <c r="D42" s="446" t="s">
        <v>489</v>
      </c>
    </row>
    <row r="43" spans="1:4" ht="15.65" customHeight="1">
      <c r="A43" s="445" t="s">
        <v>490</v>
      </c>
      <c r="B43" s="445" t="s">
        <v>491</v>
      </c>
      <c r="C43" s="528">
        <v>28</v>
      </c>
      <c r="D43" s="446" t="s">
        <v>492</v>
      </c>
    </row>
    <row r="44" spans="1:4" ht="15.65" customHeight="1">
      <c r="A44" s="445" t="s">
        <v>511</v>
      </c>
      <c r="B44" s="445" t="s">
        <v>512</v>
      </c>
      <c r="C44" s="528">
        <v>29</v>
      </c>
      <c r="D44" s="446" t="s">
        <v>513</v>
      </c>
    </row>
    <row r="45" spans="1:4" ht="15.65" customHeight="1">
      <c r="A45" s="445" t="s">
        <v>514</v>
      </c>
      <c r="B45" s="445" t="s">
        <v>515</v>
      </c>
      <c r="C45" s="528">
        <v>30</v>
      </c>
      <c r="D45" s="446" t="s">
        <v>516</v>
      </c>
    </row>
    <row r="46" spans="1:4" ht="15.65" customHeight="1">
      <c r="A46" s="445" t="s">
        <v>517</v>
      </c>
      <c r="B46" s="445" t="s">
        <v>518</v>
      </c>
      <c r="C46" s="528">
        <v>31</v>
      </c>
      <c r="D46" s="446" t="s">
        <v>519</v>
      </c>
    </row>
    <row r="47" spans="1:4" ht="15.65" customHeight="1">
      <c r="A47" s="445" t="s">
        <v>520</v>
      </c>
      <c r="B47" s="445" t="s">
        <v>521</v>
      </c>
      <c r="C47" s="528">
        <v>32</v>
      </c>
      <c r="D47" s="446" t="s">
        <v>522</v>
      </c>
    </row>
    <row r="48" spans="1:4" ht="15.65" customHeight="1">
      <c r="A48" s="445" t="s">
        <v>523</v>
      </c>
      <c r="B48" s="445" t="s">
        <v>524</v>
      </c>
      <c r="C48" s="528">
        <v>33</v>
      </c>
      <c r="D48" s="446" t="s">
        <v>525</v>
      </c>
    </row>
    <row r="49" spans="1:4" ht="15.65" customHeight="1">
      <c r="A49" s="445" t="s">
        <v>526</v>
      </c>
      <c r="B49" s="445" t="s">
        <v>527</v>
      </c>
      <c r="C49" s="528">
        <v>34</v>
      </c>
      <c r="D49" s="446" t="s">
        <v>528</v>
      </c>
    </row>
    <row r="50" spans="1:4" ht="15.65" customHeight="1">
      <c r="A50" s="445" t="s">
        <v>529</v>
      </c>
      <c r="B50" s="445" t="s">
        <v>530</v>
      </c>
      <c r="C50" s="528">
        <v>35</v>
      </c>
      <c r="D50" s="446" t="s">
        <v>531</v>
      </c>
    </row>
    <row r="51" spans="1:4" ht="15.65" customHeight="1">
      <c r="A51" s="445" t="s">
        <v>532</v>
      </c>
      <c r="B51" s="445" t="s">
        <v>533</v>
      </c>
      <c r="C51" s="528">
        <v>36</v>
      </c>
      <c r="D51" s="446" t="s">
        <v>534</v>
      </c>
    </row>
    <row r="52" spans="1:4" ht="15.65" customHeight="1">
      <c r="A52" s="445" t="s">
        <v>535</v>
      </c>
      <c r="B52" s="445" t="s">
        <v>536</v>
      </c>
      <c r="C52" s="528">
        <v>37</v>
      </c>
      <c r="D52" s="446" t="s">
        <v>537</v>
      </c>
    </row>
    <row r="53" spans="1:4" ht="15.65" customHeight="1">
      <c r="A53" s="445" t="s">
        <v>538</v>
      </c>
      <c r="B53" s="445" t="s">
        <v>539</v>
      </c>
      <c r="C53" s="528">
        <v>38</v>
      </c>
      <c r="D53" s="446" t="s">
        <v>540</v>
      </c>
    </row>
    <row r="54" spans="1:4" ht="15.65" customHeight="1">
      <c r="A54" s="445" t="s">
        <v>505</v>
      </c>
      <c r="B54" s="445" t="s">
        <v>506</v>
      </c>
      <c r="C54" s="528">
        <v>39</v>
      </c>
      <c r="D54" s="446" t="s">
        <v>507</v>
      </c>
    </row>
  </sheetData>
  <phoneticPr fontId="6"/>
  <pageMargins left="0.79" right="0.7" top="1.18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11C0-B4BE-4292-B4B9-5DDEA80ED436}">
  <sheetPr codeName="Sheet4">
    <pageSetUpPr fitToPage="1"/>
  </sheetPr>
  <dimension ref="A2:T27"/>
  <sheetViews>
    <sheetView view="pageBreakPreview" zoomScale="70" zoomScaleNormal="100" zoomScaleSheetLayoutView="70" workbookViewId="0">
      <selection activeCell="C14" sqref="C14:C16"/>
    </sheetView>
  </sheetViews>
  <sheetFormatPr defaultColWidth="9" defaultRowHeight="21" customHeight="1"/>
  <cols>
    <col min="1" max="1" width="7.7265625" style="2" customWidth="1"/>
    <col min="2" max="2" width="10.90625" style="2" customWidth="1"/>
    <col min="3" max="3" width="3.453125" style="2" customWidth="1"/>
    <col min="4" max="4" width="23.453125" style="2" bestFit="1" customWidth="1"/>
    <col min="5" max="5" width="2.453125" style="204" customWidth="1"/>
    <col min="6" max="6" width="8.90625" style="2" customWidth="1"/>
    <col min="7" max="7" width="3.453125" style="2" bestFit="1" customWidth="1"/>
    <col min="8" max="8" width="5.26953125" style="2" bestFit="1" customWidth="1"/>
    <col min="9" max="9" width="4.08984375" style="2" customWidth="1"/>
    <col min="10" max="10" width="19.36328125" style="2" customWidth="1"/>
    <col min="11" max="11" width="25.7265625" style="2" bestFit="1" customWidth="1"/>
    <col min="12" max="12" width="10.26953125" style="2" customWidth="1"/>
    <col min="13" max="13" width="15.453125" style="2" bestFit="1" customWidth="1"/>
    <col min="14" max="14" width="10.90625" style="2" bestFit="1" customWidth="1"/>
    <col min="15" max="16384" width="9" style="2"/>
  </cols>
  <sheetData>
    <row r="2" spans="1:19" ht="21" customHeight="1">
      <c r="A2" s="2" t="s">
        <v>384</v>
      </c>
    </row>
    <row r="3" spans="1:19" ht="21" customHeight="1">
      <c r="K3" s="644" t="str">
        <f>IF(N3="","第"&amp;"　",始めに!$D$7&amp;"第"&amp;N3)&amp;"号"</f>
        <v>第　号</v>
      </c>
      <c r="N3" s="642"/>
      <c r="O3" s="2" t="s">
        <v>641</v>
      </c>
    </row>
    <row r="4" spans="1:19" ht="21" customHeight="1">
      <c r="K4" s="646" t="str">
        <f>IF(N4="","令和　年　月　日",TEXT(N4,"ggge年m月d日"))</f>
        <v>令和　年　月　日</v>
      </c>
      <c r="N4" s="645"/>
      <c r="O4" s="2" t="s">
        <v>642</v>
      </c>
    </row>
    <row r="5" spans="1:19" ht="21" customHeight="1">
      <c r="A5" s="2" t="s">
        <v>226</v>
      </c>
    </row>
    <row r="7" spans="1:19" ht="21" customHeight="1">
      <c r="J7" s="210" t="s">
        <v>616</v>
      </c>
      <c r="K7" s="530" t="str">
        <f>IF(始めに!D4="","",始めに!D4)</f>
        <v/>
      </c>
    </row>
    <row r="8" spans="1:19" ht="21" customHeight="1">
      <c r="J8" s="210" t="s">
        <v>617</v>
      </c>
      <c r="K8" s="587" t="str">
        <f>IF(始めに!D2="","",始めに!D5)</f>
        <v/>
      </c>
    </row>
    <row r="10" spans="1:19" ht="21" customHeight="1">
      <c r="E10" s="2"/>
      <c r="H10" s="251" t="s">
        <v>607</v>
      </c>
    </row>
    <row r="12" spans="1:19" ht="21" customHeight="1">
      <c r="A12" s="2" t="s">
        <v>387</v>
      </c>
    </row>
    <row r="14" spans="1:19" s="204" customFormat="1" ht="21" customHeight="1">
      <c r="A14" s="204">
        <v>1</v>
      </c>
      <c r="B14" s="204" t="s">
        <v>227</v>
      </c>
      <c r="C14" s="702"/>
      <c r="D14" s="97" t="s">
        <v>621</v>
      </c>
      <c r="E14" s="97" t="s">
        <v>225</v>
      </c>
      <c r="F14" s="204" t="s">
        <v>240</v>
      </c>
      <c r="G14" s="254"/>
      <c r="P14" s="254"/>
      <c r="Q14" s="254"/>
    </row>
    <row r="15" spans="1:19" s="204" customFormat="1" ht="21" customHeight="1">
      <c r="C15" s="702"/>
      <c r="D15" s="97" t="s">
        <v>622</v>
      </c>
      <c r="E15" s="97" t="s">
        <v>225</v>
      </c>
      <c r="F15" s="204" t="s">
        <v>240</v>
      </c>
      <c r="G15" s="254"/>
      <c r="P15" s="254"/>
      <c r="Q15" s="254"/>
    </row>
    <row r="16" spans="1:19" s="204" customFormat="1" ht="21" customHeight="1">
      <c r="C16" s="702"/>
      <c r="D16" s="97" t="s">
        <v>204</v>
      </c>
      <c r="E16" s="97" t="s">
        <v>225</v>
      </c>
      <c r="F16" s="204" t="s">
        <v>241</v>
      </c>
      <c r="G16" s="254"/>
      <c r="P16" s="254"/>
      <c r="Q16" s="254"/>
      <c r="R16" s="254"/>
      <c r="S16" s="254"/>
    </row>
    <row r="17" spans="1:20" ht="21" customHeight="1">
      <c r="P17" s="204"/>
      <c r="Q17" s="204"/>
      <c r="R17" s="204"/>
      <c r="S17" s="204"/>
      <c r="T17" s="204"/>
    </row>
    <row r="18" spans="1:20" ht="21" customHeight="1">
      <c r="A18" s="204">
        <v>2</v>
      </c>
      <c r="B18" s="2" t="s">
        <v>211</v>
      </c>
      <c r="C18" s="224"/>
      <c r="D18" s="248" t="s">
        <v>223</v>
      </c>
      <c r="E18" s="250"/>
      <c r="F18" s="533" t="str">
        <f>IF(始めに!$D$4="","",始めに!C1)</f>
        <v/>
      </c>
      <c r="G18" s="533" t="str">
        <f>IF(始めに!$D$4="","",始めに!D1)</f>
        <v/>
      </c>
      <c r="H18" s="177" t="s">
        <v>221</v>
      </c>
      <c r="I18" s="140"/>
    </row>
    <row r="19" spans="1:20" ht="21" customHeight="1">
      <c r="C19" s="224"/>
      <c r="D19" s="248" t="s">
        <v>229</v>
      </c>
      <c r="E19" s="250"/>
      <c r="F19" s="709" t="str">
        <f>IF(始めに!$D$9="","",始めに!D9)</f>
        <v/>
      </c>
      <c r="G19" s="709"/>
      <c r="H19" s="709"/>
      <c r="I19" s="140"/>
    </row>
    <row r="20" spans="1:20" ht="21" customHeight="1">
      <c r="C20" s="224"/>
      <c r="D20" s="248" t="s">
        <v>232</v>
      </c>
      <c r="E20" s="250"/>
      <c r="F20" s="177" t="s">
        <v>207</v>
      </c>
      <c r="G20" s="632" t="str">
        <f>IF(始めに!$D$9="","",始めに!D10)</f>
        <v/>
      </c>
      <c r="H20" s="177" t="s">
        <v>208</v>
      </c>
      <c r="I20" s="633" t="str">
        <f>IF(始めに!$D$9="","",始めに!F10)</f>
        <v/>
      </c>
    </row>
    <row r="21" spans="1:20" ht="21" customHeight="1">
      <c r="C21" s="247"/>
      <c r="D21" s="99"/>
      <c r="E21" s="98" t="s">
        <v>225</v>
      </c>
      <c r="F21" s="710"/>
      <c r="G21" s="710"/>
      <c r="H21" s="710"/>
      <c r="I21" s="136" t="s">
        <v>224</v>
      </c>
    </row>
    <row r="22" spans="1:20" ht="21" customHeight="1">
      <c r="C22" s="249"/>
      <c r="D22" s="101" t="s">
        <v>238</v>
      </c>
      <c r="E22" s="100"/>
      <c r="F22" s="708" t="str">
        <f>IF(始めに!$D$2="","",始めに!D6)</f>
        <v/>
      </c>
      <c r="G22" s="708"/>
      <c r="H22" s="708"/>
      <c r="I22" s="118" t="s">
        <v>59</v>
      </c>
    </row>
    <row r="24" spans="1:20" ht="21" customHeight="1">
      <c r="B24" s="97" t="s">
        <v>402</v>
      </c>
    </row>
    <row r="25" spans="1:20" ht="21" customHeight="1">
      <c r="B25" s="2" t="s">
        <v>397</v>
      </c>
    </row>
    <row r="26" spans="1:20" ht="21" customHeight="1">
      <c r="B26" s="2" t="s">
        <v>398</v>
      </c>
    </row>
    <row r="27" spans="1:20" s="204" customFormat="1" ht="21" customHeight="1">
      <c r="B27" s="2" t="s">
        <v>412</v>
      </c>
      <c r="C27" s="253"/>
    </row>
  </sheetData>
  <mergeCells count="3">
    <mergeCell ref="F19:H19"/>
    <mergeCell ref="F21:H21"/>
    <mergeCell ref="F22:H22"/>
  </mergeCells>
  <phoneticPr fontId="6"/>
  <pageMargins left="0.78740157480314965" right="0.39370078740157483" top="1.1811023622047245" bottom="0.39370078740157483" header="0.31496062992125984" footer="0.31496062992125984"/>
  <pageSetup paperSize="9" scale="91" orientation="landscape" blackAndWhite="1" r:id="rId1"/>
  <colBreaks count="1" manualBreakCount="1">
    <brk id="14" max="3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01" r:id="rId4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15</xdr:row>
                    <xdr:rowOff>50800</xdr:rowOff>
                  </from>
                  <to>
                    <xdr:col>3</xdr:col>
                    <xdr:colOff>31750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5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13</xdr:row>
                    <xdr:rowOff>50800</xdr:rowOff>
                  </from>
                  <to>
                    <xdr:col>3</xdr:col>
                    <xdr:colOff>31750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6" name="Check Box 4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50800</xdr:rowOff>
                  </from>
                  <to>
                    <xdr:col>3</xdr:col>
                    <xdr:colOff>31750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7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13</xdr:row>
                    <xdr:rowOff>50800</xdr:rowOff>
                  </from>
                  <to>
                    <xdr:col>3</xdr:col>
                    <xdr:colOff>19050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8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50800</xdr:rowOff>
                  </from>
                  <to>
                    <xdr:col>3</xdr:col>
                    <xdr:colOff>19050</xdr:colOff>
                    <xdr:row>14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C830-9778-4C5F-ABDF-5DE9ADED83C5}">
  <sheetPr codeName="Sheet1">
    <pageSetUpPr fitToPage="1"/>
  </sheetPr>
  <dimension ref="A1:M43"/>
  <sheetViews>
    <sheetView view="pageBreakPreview" zoomScale="70" zoomScaleNormal="91" zoomScaleSheetLayoutView="70" workbookViewId="0">
      <selection activeCell="G2" sqref="G2:G3"/>
    </sheetView>
  </sheetViews>
  <sheetFormatPr defaultColWidth="10" defaultRowHeight="25.5" customHeight="1"/>
  <cols>
    <col min="1" max="1" width="5.08984375" style="326" customWidth="1"/>
    <col min="2" max="2" width="16.453125" style="326" customWidth="1"/>
    <col min="3" max="3" width="6.08984375" style="660" bestFit="1" customWidth="1"/>
    <col min="4" max="4" width="15.26953125" style="326" bestFit="1" customWidth="1"/>
    <col min="5" max="5" width="15.08984375" style="326" customWidth="1"/>
    <col min="6" max="10" width="15.26953125" style="326" bestFit="1" customWidth="1"/>
    <col min="11" max="11" width="20.453125" style="326" bestFit="1" customWidth="1"/>
    <col min="12" max="12" width="15.26953125" style="326" customWidth="1"/>
    <col min="13" max="13" width="11.453125" style="326" customWidth="1"/>
    <col min="14" max="14" width="18" style="326" customWidth="1"/>
    <col min="15" max="16384" width="10" style="326"/>
  </cols>
  <sheetData>
    <row r="1" spans="1:13" ht="25.5" customHeight="1">
      <c r="B1" s="447" t="s">
        <v>385</v>
      </c>
    </row>
    <row r="2" spans="1:13" ht="25.5" customHeight="1">
      <c r="F2" s="448"/>
      <c r="G2" s="703"/>
      <c r="H2" s="596" t="s">
        <v>269</v>
      </c>
    </row>
    <row r="3" spans="1:13" ht="25.5" customHeight="1">
      <c r="G3" s="703"/>
      <c r="H3" s="596" t="s">
        <v>274</v>
      </c>
    </row>
    <row r="4" spans="1:13" ht="25.5" customHeight="1">
      <c r="B4" s="650" t="s">
        <v>615</v>
      </c>
      <c r="C4" s="651"/>
      <c r="D4" s="652" t="str">
        <f>始めに!D4</f>
        <v/>
      </c>
      <c r="E4" s="653" t="s">
        <v>614</v>
      </c>
      <c r="F4" s="654" t="str">
        <f>IF(始めに!$D$2="","",始めに!D3)</f>
        <v/>
      </c>
      <c r="G4" s="449"/>
      <c r="H4" s="449"/>
      <c r="I4" s="449"/>
    </row>
    <row r="5" spans="1:13" ht="25.5" customHeight="1" thickBot="1">
      <c r="E5" s="523"/>
      <c r="F5" s="523"/>
      <c r="G5" s="523"/>
      <c r="H5" s="523"/>
    </row>
    <row r="6" spans="1:13" ht="25.5" customHeight="1">
      <c r="B6" s="450" t="s">
        <v>549</v>
      </c>
      <c r="C6" s="451"/>
      <c r="D6" s="452" t="s">
        <v>275</v>
      </c>
      <c r="E6" s="453"/>
      <c r="F6" s="454" t="s">
        <v>270</v>
      </c>
      <c r="G6" s="454"/>
      <c r="H6" s="455"/>
      <c r="I6" s="453"/>
      <c r="J6" s="456" t="s">
        <v>277</v>
      </c>
      <c r="K6" s="457" t="s">
        <v>276</v>
      </c>
      <c r="L6" s="455"/>
      <c r="M6" s="711" t="s">
        <v>259</v>
      </c>
    </row>
    <row r="7" spans="1:13" ht="25.5" customHeight="1" thickBot="1">
      <c r="B7" s="458" t="s">
        <v>548</v>
      </c>
      <c r="C7" s="459" t="s">
        <v>272</v>
      </c>
      <c r="D7" s="460" t="s">
        <v>273</v>
      </c>
      <c r="E7" s="461" t="s">
        <v>260</v>
      </c>
      <c r="F7" s="462" t="s">
        <v>261</v>
      </c>
      <c r="G7" s="463" t="s">
        <v>262</v>
      </c>
      <c r="H7" s="459" t="s">
        <v>263</v>
      </c>
      <c r="I7" s="464" t="s">
        <v>264</v>
      </c>
      <c r="J7" s="465" t="s">
        <v>265</v>
      </c>
      <c r="K7" s="466" t="s">
        <v>413</v>
      </c>
      <c r="L7" s="467" t="s">
        <v>650</v>
      </c>
      <c r="M7" s="712"/>
    </row>
    <row r="8" spans="1:13" ht="25.5" customHeight="1">
      <c r="A8" s="326">
        <v>1</v>
      </c>
      <c r="B8" s="468"/>
      <c r="C8" s="661"/>
      <c r="D8" s="469"/>
      <c r="E8" s="470"/>
      <c r="F8" s="471"/>
      <c r="G8" s="472"/>
      <c r="H8" s="473"/>
      <c r="I8" s="474"/>
      <c r="J8" s="475"/>
      <c r="K8" s="476"/>
      <c r="L8" s="477"/>
      <c r="M8" s="478"/>
    </row>
    <row r="9" spans="1:13" ht="25.5" customHeight="1">
      <c r="A9" s="326">
        <v>2</v>
      </c>
      <c r="B9" s="479" t="s">
        <v>271</v>
      </c>
      <c r="C9" s="683"/>
      <c r="D9" s="480" t="str">
        <f>IF(E9=0,"",SUM(E9:H9))</f>
        <v/>
      </c>
      <c r="E9" s="675"/>
      <c r="F9" s="676"/>
      <c r="G9" s="677"/>
      <c r="H9" s="678"/>
      <c r="I9" s="679"/>
      <c r="J9" s="680"/>
      <c r="K9" s="681"/>
      <c r="L9" s="682"/>
      <c r="M9" s="486"/>
    </row>
    <row r="10" spans="1:13" ht="25.5" customHeight="1">
      <c r="A10" s="326">
        <v>1</v>
      </c>
      <c r="B10" s="487"/>
      <c r="C10" s="662"/>
      <c r="D10" s="469"/>
      <c r="E10" s="488"/>
      <c r="F10" s="489"/>
      <c r="G10" s="489"/>
      <c r="H10" s="490"/>
      <c r="I10" s="474"/>
      <c r="J10" s="475"/>
      <c r="K10" s="476"/>
      <c r="L10" s="477"/>
      <c r="M10" s="478"/>
    </row>
    <row r="11" spans="1:13" ht="25.5" customHeight="1">
      <c r="A11" s="326">
        <v>2</v>
      </c>
      <c r="B11" s="491" t="s">
        <v>267</v>
      </c>
      <c r="C11" s="683"/>
      <c r="D11" s="480" t="str">
        <f>IF(E11=0,"",SUM(E11:H11))</f>
        <v/>
      </c>
      <c r="E11" s="675"/>
      <c r="F11" s="676"/>
      <c r="G11" s="677"/>
      <c r="H11" s="678"/>
      <c r="I11" s="679"/>
      <c r="J11" s="680"/>
      <c r="K11" s="681"/>
      <c r="L11" s="682"/>
      <c r="M11" s="486"/>
    </row>
    <row r="12" spans="1:13" ht="25.5" customHeight="1">
      <c r="A12" s="326">
        <v>1</v>
      </c>
      <c r="B12" s="487"/>
      <c r="C12" s="662"/>
      <c r="D12" s="469"/>
      <c r="E12" s="488"/>
      <c r="F12" s="489"/>
      <c r="G12" s="489"/>
      <c r="H12" s="492"/>
      <c r="I12" s="493"/>
      <c r="J12" s="494"/>
      <c r="K12" s="494"/>
      <c r="L12" s="495"/>
      <c r="M12" s="478"/>
    </row>
    <row r="13" spans="1:13" ht="25.5" customHeight="1">
      <c r="A13" s="326">
        <v>2</v>
      </c>
      <c r="B13" s="491" t="s">
        <v>268</v>
      </c>
      <c r="C13" s="683"/>
      <c r="D13" s="480" t="str">
        <f>IF(E13=0,"",SUM(E13:H13))</f>
        <v/>
      </c>
      <c r="E13" s="675"/>
      <c r="F13" s="676"/>
      <c r="G13" s="677"/>
      <c r="H13" s="678"/>
      <c r="I13" s="679"/>
      <c r="J13" s="680"/>
      <c r="K13" s="681"/>
      <c r="L13" s="682"/>
      <c r="M13" s="486"/>
    </row>
    <row r="14" spans="1:13" ht="25.5" customHeight="1">
      <c r="A14" s="326">
        <v>1</v>
      </c>
      <c r="B14" s="487" t="s">
        <v>546</v>
      </c>
      <c r="C14" s="662"/>
      <c r="D14" s="469"/>
      <c r="E14" s="488"/>
      <c r="F14" s="489"/>
      <c r="G14" s="489"/>
      <c r="H14" s="490"/>
      <c r="I14" s="474"/>
      <c r="J14" s="475"/>
      <c r="K14" s="476"/>
      <c r="L14" s="477"/>
      <c r="M14" s="478"/>
    </row>
    <row r="15" spans="1:13" ht="25.5" customHeight="1">
      <c r="A15" s="326">
        <v>2</v>
      </c>
      <c r="B15" s="491" t="s">
        <v>547</v>
      </c>
      <c r="C15" s="683"/>
      <c r="D15" s="480" t="str">
        <f>IF(E15=0,"",SUM(E15:H15))</f>
        <v/>
      </c>
      <c r="E15" s="675"/>
      <c r="F15" s="676"/>
      <c r="G15" s="677"/>
      <c r="H15" s="678"/>
      <c r="I15" s="679"/>
      <c r="J15" s="680"/>
      <c r="K15" s="681"/>
      <c r="L15" s="682"/>
      <c r="M15" s="486"/>
    </row>
    <row r="16" spans="1:13" ht="25.5" customHeight="1">
      <c r="A16" s="326">
        <v>1</v>
      </c>
      <c r="B16" s="498"/>
      <c r="C16" s="662"/>
      <c r="D16" s="469"/>
      <c r="E16" s="488"/>
      <c r="F16" s="489"/>
      <c r="G16" s="489"/>
      <c r="H16" s="492"/>
      <c r="I16" s="493"/>
      <c r="J16" s="494"/>
      <c r="K16" s="494"/>
      <c r="L16" s="495"/>
      <c r="M16" s="478"/>
    </row>
    <row r="17" spans="1:13" ht="25.5" customHeight="1" thickBot="1">
      <c r="A17" s="326">
        <v>2</v>
      </c>
      <c r="B17" s="499"/>
      <c r="C17" s="663"/>
      <c r="D17" s="480"/>
      <c r="E17" s="481"/>
      <c r="F17" s="482"/>
      <c r="G17" s="483"/>
      <c r="H17" s="496"/>
      <c r="I17" s="484"/>
      <c r="J17" s="485"/>
      <c r="K17" s="485"/>
      <c r="L17" s="497"/>
      <c r="M17" s="486"/>
    </row>
    <row r="18" spans="1:13" ht="25.5" customHeight="1">
      <c r="A18" s="326">
        <v>1</v>
      </c>
      <c r="B18" s="500"/>
      <c r="C18" s="451"/>
      <c r="D18" s="501"/>
      <c r="E18" s="502"/>
      <c r="F18" s="503"/>
      <c r="G18" s="503"/>
      <c r="H18" s="504"/>
      <c r="I18" s="505"/>
      <c r="J18" s="506"/>
      <c r="K18" s="506"/>
      <c r="L18" s="507"/>
      <c r="M18" s="508"/>
    </row>
    <row r="19" spans="1:13" ht="25.5" customHeight="1" thickBot="1">
      <c r="A19" s="326">
        <v>2</v>
      </c>
      <c r="B19" s="461" t="s">
        <v>266</v>
      </c>
      <c r="C19" s="459" t="str">
        <f>IF($E$19="","",SUM(C9,C11,C13,C15))</f>
        <v/>
      </c>
      <c r="D19" s="509" t="str">
        <f>IF($E$19="","",SUM(D9,D11,D13,D15))</f>
        <v/>
      </c>
      <c r="E19" s="510" t="str">
        <f>IF(SUM(E9,E11,E13,E15)=0,"",SUM(E9,E11,E13,E15))</f>
        <v/>
      </c>
      <c r="F19" s="511" t="str">
        <f t="shared" ref="F19:L19" si="0">IF($E$19="","",SUM(F9,F11,F13,F15))</f>
        <v/>
      </c>
      <c r="G19" s="512" t="str">
        <f t="shared" si="0"/>
        <v/>
      </c>
      <c r="H19" s="513" t="str">
        <f t="shared" si="0"/>
        <v/>
      </c>
      <c r="I19" s="514" t="str">
        <f t="shared" si="0"/>
        <v/>
      </c>
      <c r="J19" s="515" t="str">
        <f t="shared" si="0"/>
        <v/>
      </c>
      <c r="K19" s="515" t="str">
        <f t="shared" si="0"/>
        <v/>
      </c>
      <c r="L19" s="516" t="str">
        <f t="shared" si="0"/>
        <v/>
      </c>
      <c r="M19" s="517"/>
    </row>
    <row r="20" spans="1:13" ht="25.5" customHeight="1">
      <c r="B20" s="518" t="s">
        <v>402</v>
      </c>
      <c r="C20" s="664"/>
      <c r="D20" s="520"/>
      <c r="E20" s="521"/>
      <c r="F20" s="521"/>
      <c r="G20" s="521"/>
      <c r="H20" s="521"/>
      <c r="I20" s="522"/>
      <c r="J20" s="522"/>
      <c r="K20" s="522"/>
      <c r="L20" s="522"/>
      <c r="M20" s="519"/>
    </row>
    <row r="21" spans="1:13" ht="25.5" customHeight="1">
      <c r="B21" s="326" t="s">
        <v>407</v>
      </c>
      <c r="E21" s="523"/>
      <c r="F21" s="523"/>
      <c r="G21" s="523"/>
      <c r="H21" s="523"/>
    </row>
    <row r="22" spans="1:13" ht="25.5" customHeight="1">
      <c r="E22" s="523"/>
      <c r="F22" s="523"/>
      <c r="G22" s="523"/>
      <c r="H22" s="523"/>
    </row>
    <row r="23" spans="1:13" ht="25.5" customHeight="1">
      <c r="E23" s="523"/>
      <c r="F23" s="523"/>
      <c r="G23" s="523"/>
      <c r="H23" s="523"/>
    </row>
    <row r="24" spans="1:13" ht="25.5" customHeight="1">
      <c r="E24" s="523"/>
      <c r="F24" s="523"/>
      <c r="G24" s="523"/>
      <c r="H24" s="523"/>
      <c r="I24" s="523"/>
    </row>
    <row r="25" spans="1:13" ht="25.5" customHeight="1">
      <c r="E25" s="523"/>
      <c r="F25" s="523"/>
      <c r="G25" s="523"/>
      <c r="H25" s="523"/>
      <c r="I25" s="523"/>
    </row>
    <row r="26" spans="1:13" ht="25.5" customHeight="1">
      <c r="E26" s="523"/>
      <c r="F26" s="523"/>
      <c r="G26" s="523"/>
      <c r="H26" s="523"/>
      <c r="I26" s="523"/>
    </row>
    <row r="27" spans="1:13" ht="25.5" customHeight="1">
      <c r="E27" s="523"/>
      <c r="F27" s="523"/>
      <c r="G27" s="523"/>
      <c r="H27" s="523"/>
      <c r="I27" s="523"/>
    </row>
    <row r="28" spans="1:13" ht="25.5" customHeight="1">
      <c r="E28" s="524"/>
      <c r="F28" s="524"/>
      <c r="G28" s="524"/>
      <c r="H28" s="524"/>
      <c r="I28" s="524"/>
    </row>
    <row r="29" spans="1:13" ht="25.5" customHeight="1">
      <c r="E29" s="524"/>
      <c r="F29" s="524"/>
      <c r="G29" s="524"/>
      <c r="H29" s="524"/>
      <c r="I29" s="524"/>
    </row>
    <row r="33" spans="2:2" ht="25.5" customHeight="1">
      <c r="B33" s="525"/>
    </row>
    <row r="34" spans="2:2" ht="25.5" customHeight="1">
      <c r="B34" s="526"/>
    </row>
    <row r="35" spans="2:2" ht="25.5" customHeight="1">
      <c r="B35" s="526"/>
    </row>
    <row r="36" spans="2:2" ht="25.5" customHeight="1">
      <c r="B36" s="526"/>
    </row>
    <row r="37" spans="2:2" ht="25.5" customHeight="1">
      <c r="B37" s="526"/>
    </row>
    <row r="38" spans="2:2" ht="25.5" customHeight="1">
      <c r="B38" s="526"/>
    </row>
    <row r="39" spans="2:2" ht="25.5" customHeight="1">
      <c r="B39" s="525"/>
    </row>
    <row r="40" spans="2:2" ht="25.5" customHeight="1">
      <c r="B40" s="526"/>
    </row>
    <row r="41" spans="2:2" ht="25.5" customHeight="1">
      <c r="B41" s="526"/>
    </row>
    <row r="42" spans="2:2" ht="25.5" customHeight="1">
      <c r="B42" s="526"/>
    </row>
    <row r="43" spans="2:2" ht="25.5" customHeight="1">
      <c r="B43" s="527"/>
    </row>
  </sheetData>
  <mergeCells count="1">
    <mergeCell ref="M6:M7"/>
  </mergeCells>
  <phoneticPr fontId="13"/>
  <pageMargins left="0.39370078740157483" right="0.39370078740157483" top="1.1811023622047245" bottom="0.39370078740157483" header="0.31496062992125984" footer="0.31496062992125984"/>
  <pageSetup paperSize="9" scale="80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67" r:id="rId4" name="Check Box 11">
              <controlPr defaultSize="0" autoFill="0" autoLine="0" autoPict="0">
                <anchor moveWithCells="1">
                  <from>
                    <xdr:col>6</xdr:col>
                    <xdr:colOff>787400</xdr:colOff>
                    <xdr:row>1</xdr:row>
                    <xdr:rowOff>6350</xdr:rowOff>
                  </from>
                  <to>
                    <xdr:col>7</xdr:col>
                    <xdr:colOff>82550</xdr:colOff>
                    <xdr:row>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8" r:id="rId5" name="Check Box 12">
              <controlPr defaultSize="0" autoFill="0" autoLine="0" autoPict="0">
                <anchor moveWithCells="1">
                  <from>
                    <xdr:col>6</xdr:col>
                    <xdr:colOff>793750</xdr:colOff>
                    <xdr:row>1</xdr:row>
                    <xdr:rowOff>323850</xdr:rowOff>
                  </from>
                  <to>
                    <xdr:col>7</xdr:col>
                    <xdr:colOff>88900</xdr:colOff>
                    <xdr:row>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9" r:id="rId6" name="Check Box 13">
              <controlPr defaultSize="0" autoFill="0" autoLine="0" autoPict="0">
                <anchor moveWithCells="1">
                  <from>
                    <xdr:col>6</xdr:col>
                    <xdr:colOff>793750</xdr:colOff>
                    <xdr:row>1</xdr:row>
                    <xdr:rowOff>323850</xdr:rowOff>
                  </from>
                  <to>
                    <xdr:col>7</xdr:col>
                    <xdr:colOff>88900</xdr:colOff>
                    <xdr:row>2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2EF13-2CD8-465A-88E4-B0E5A7EE6E5A}">
  <sheetPr codeName="Sheet5"/>
  <dimension ref="A1:BZ603"/>
  <sheetViews>
    <sheetView tabSelected="1" view="pageBreakPreview" zoomScale="55" zoomScaleNormal="40" zoomScaleSheetLayoutView="55" workbookViewId="0">
      <selection activeCell="N195" sqref="N195"/>
    </sheetView>
  </sheetViews>
  <sheetFormatPr defaultColWidth="9" defaultRowHeight="11.5" outlineLevelRow="1"/>
  <cols>
    <col min="1" max="1" width="4.08984375" style="255" customWidth="1"/>
    <col min="2" max="2" width="9.08984375" style="255" customWidth="1"/>
    <col min="3" max="3" width="3.6328125" style="255" customWidth="1"/>
    <col min="4" max="4" width="10.08984375" style="255" bestFit="1" customWidth="1"/>
    <col min="5" max="5" width="3.7265625" style="255" bestFit="1" customWidth="1"/>
    <col min="6" max="6" width="5.26953125" style="255" customWidth="1"/>
    <col min="7" max="8" width="12.36328125" style="255" customWidth="1"/>
    <col min="9" max="9" width="7" style="255" customWidth="1"/>
    <col min="10" max="10" width="5.26953125" style="255" customWidth="1"/>
    <col min="11" max="12" width="11.08984375" style="255" customWidth="1"/>
    <col min="13" max="13" width="5.26953125" style="255" customWidth="1"/>
    <col min="14" max="15" width="12.36328125" style="255" customWidth="1"/>
    <col min="16" max="16" width="3.7265625" style="255" bestFit="1" customWidth="1"/>
    <col min="17" max="19" width="12.36328125" style="255" customWidth="1"/>
    <col min="20" max="20" width="5.90625" style="255" bestFit="1" customWidth="1"/>
    <col min="21" max="22" width="12.36328125" style="255" customWidth="1"/>
    <col min="23" max="23" width="3.453125" style="255" customWidth="1"/>
    <col min="24" max="24" width="10.6328125" style="274" customWidth="1"/>
    <col min="25" max="25" width="11.08984375" style="274" bestFit="1" customWidth="1"/>
    <col min="26" max="26" width="11.08984375" style="274" customWidth="1"/>
    <col min="27" max="27" width="11.26953125" style="255" bestFit="1" customWidth="1"/>
    <col min="28" max="28" width="10.7265625" style="255" customWidth="1"/>
    <col min="29" max="32" width="9" style="255"/>
    <col min="33" max="33" width="11.26953125" style="255" bestFit="1" customWidth="1"/>
    <col min="34" max="34" width="10.7265625" style="255" customWidth="1"/>
    <col min="35" max="35" width="11.26953125" style="255" bestFit="1" customWidth="1"/>
    <col min="36" max="36" width="10.7265625" style="255" customWidth="1"/>
    <col min="37" max="42" width="6.453125" style="255" customWidth="1"/>
    <col min="43" max="43" width="11.26953125" style="255" bestFit="1" customWidth="1"/>
    <col min="44" max="44" width="10.7265625" style="255" customWidth="1"/>
    <col min="45" max="48" width="9" style="255"/>
    <col min="49" max="49" width="11.26953125" style="255" bestFit="1" customWidth="1"/>
    <col min="50" max="50" width="10.7265625" style="255" customWidth="1"/>
    <col min="51" max="51" width="9" style="255"/>
    <col min="52" max="52" width="10.26953125" style="255" bestFit="1" customWidth="1"/>
    <col min="53" max="53" width="9" style="255"/>
    <col min="54" max="54" width="10.7265625" style="255" customWidth="1"/>
    <col min="55" max="57" width="9" style="255"/>
    <col min="58" max="58" width="9.36328125" style="255" bestFit="1" customWidth="1"/>
    <col min="59" max="59" width="9" style="255"/>
    <col min="60" max="60" width="10.7265625" style="255" customWidth="1"/>
    <col min="61" max="63" width="9" style="255"/>
    <col min="64" max="64" width="11.26953125" style="255" bestFit="1" customWidth="1"/>
    <col min="65" max="65" width="9" style="255"/>
    <col min="66" max="66" width="10.7265625" style="255" customWidth="1"/>
    <col min="67" max="67" width="9.6328125" style="255" bestFit="1" customWidth="1"/>
    <col min="68" max="68" width="8.7265625" style="255" bestFit="1" customWidth="1"/>
    <col min="69" max="69" width="7.90625" style="255" bestFit="1" customWidth="1"/>
    <col min="70" max="70" width="6.453125" style="255" customWidth="1"/>
    <col min="71" max="71" width="7.90625" style="255" bestFit="1" customWidth="1"/>
    <col min="72" max="72" width="6.453125" style="255" customWidth="1"/>
    <col min="73" max="73" width="9.6328125" style="255" bestFit="1" customWidth="1"/>
    <col min="74" max="74" width="8.7265625" style="255" bestFit="1" customWidth="1"/>
    <col min="75" max="75" width="4.90625" style="255" customWidth="1"/>
    <col min="76" max="76" width="9" style="255"/>
    <col min="77" max="77" width="4.90625" style="255" customWidth="1"/>
    <col min="78" max="16384" width="9" style="255"/>
  </cols>
  <sheetData>
    <row r="1" spans="1:78" s="441" customFormat="1" ht="16">
      <c r="A1" s="2" t="s">
        <v>386</v>
      </c>
      <c r="P1" s="442"/>
      <c r="X1" s="443"/>
      <c r="Y1" s="443"/>
      <c r="Z1" s="443"/>
    </row>
    <row r="2" spans="1:78" s="441" customFormat="1" ht="18.75" customHeight="1">
      <c r="K2" s="704"/>
      <c r="L2" s="441" t="s">
        <v>247</v>
      </c>
      <c r="P2" s="442"/>
      <c r="X2" s="443"/>
      <c r="Y2" s="443"/>
      <c r="Z2" s="443"/>
    </row>
    <row r="3" spans="1:78" ht="18.5">
      <c r="A3" s="714" t="s">
        <v>57</v>
      </c>
      <c r="B3" s="715"/>
      <c r="C3" s="328"/>
      <c r="D3" s="323" t="s">
        <v>248</v>
      </c>
      <c r="E3" s="323"/>
      <c r="F3" s="329"/>
      <c r="G3" s="322" t="s">
        <v>119</v>
      </c>
      <c r="H3" s="256" t="s">
        <v>308</v>
      </c>
      <c r="I3" s="566" t="str">
        <f>IF(始めに!$D$2="","",始めに!D3)</f>
        <v/>
      </c>
      <c r="K3" s="705"/>
      <c r="L3" s="441" t="s">
        <v>411</v>
      </c>
      <c r="X3" s="255"/>
    </row>
    <row r="4" spans="1:78" ht="12" customHeight="1"/>
    <row r="5" spans="1:78" ht="12" customHeight="1">
      <c r="A5" s="257"/>
      <c r="B5" s="258"/>
      <c r="C5" s="259"/>
      <c r="D5" s="258"/>
      <c r="E5" s="260"/>
      <c r="F5" s="261" t="s">
        <v>4</v>
      </c>
      <c r="G5" s="262"/>
      <c r="H5" s="262"/>
      <c r="I5" s="263"/>
      <c r="J5" s="261" t="s">
        <v>5</v>
      </c>
      <c r="K5" s="262"/>
      <c r="L5" s="262"/>
      <c r="M5" s="261" t="s">
        <v>6</v>
      </c>
      <c r="N5" s="262"/>
      <c r="O5" s="262"/>
      <c r="P5" s="262"/>
      <c r="Q5" s="262"/>
      <c r="R5" s="262"/>
      <c r="S5" s="263"/>
      <c r="T5" s="261" t="s">
        <v>7</v>
      </c>
      <c r="U5" s="262"/>
      <c r="V5" s="262"/>
      <c r="W5" s="667" t="s">
        <v>8</v>
      </c>
      <c r="X5" s="322"/>
      <c r="Y5" s="257" t="s">
        <v>249</v>
      </c>
      <c r="AB5" s="255">
        <v>0</v>
      </c>
    </row>
    <row r="6" spans="1:78" ht="12" customHeight="1">
      <c r="A6" s="265" t="s">
        <v>25</v>
      </c>
      <c r="B6" s="266" t="s">
        <v>9</v>
      </c>
      <c r="C6" s="267" t="s">
        <v>10</v>
      </c>
      <c r="D6" s="266" t="s">
        <v>11</v>
      </c>
      <c r="E6" s="264" t="s">
        <v>12</v>
      </c>
      <c r="F6" s="258"/>
      <c r="G6" s="258"/>
      <c r="H6" s="258"/>
      <c r="I6" s="257"/>
      <c r="J6" s="258"/>
      <c r="K6" s="258"/>
      <c r="L6" s="258"/>
      <c r="M6" s="258"/>
      <c r="N6" s="258"/>
      <c r="O6" s="258"/>
      <c r="P6" s="716" t="s">
        <v>40</v>
      </c>
      <c r="Q6" s="717"/>
      <c r="R6" s="717"/>
      <c r="S6" s="718"/>
      <c r="T6" s="258"/>
      <c r="U6" s="258"/>
      <c r="V6" s="258"/>
      <c r="W6" s="266" t="s">
        <v>13</v>
      </c>
      <c r="X6" s="266" t="s">
        <v>254</v>
      </c>
      <c r="Y6" s="265"/>
    </row>
    <row r="7" spans="1:78" ht="12" customHeight="1">
      <c r="A7" s="265"/>
      <c r="B7" s="266"/>
      <c r="C7" s="267"/>
      <c r="D7" s="266"/>
      <c r="E7" s="264"/>
      <c r="F7" s="266" t="s">
        <v>10</v>
      </c>
      <c r="G7" s="266" t="s">
        <v>10</v>
      </c>
      <c r="H7" s="266" t="s">
        <v>15</v>
      </c>
      <c r="I7" s="265" t="s">
        <v>16</v>
      </c>
      <c r="J7" s="266" t="s">
        <v>10</v>
      </c>
      <c r="K7" s="266" t="s">
        <v>10</v>
      </c>
      <c r="L7" s="266" t="s">
        <v>15</v>
      </c>
      <c r="M7" s="266" t="s">
        <v>10</v>
      </c>
      <c r="N7" s="266" t="s">
        <v>10</v>
      </c>
      <c r="O7" s="266" t="s">
        <v>15</v>
      </c>
      <c r="P7" s="719"/>
      <c r="Q7" s="720"/>
      <c r="R7" s="720"/>
      <c r="S7" s="721"/>
      <c r="T7" s="266" t="s">
        <v>10</v>
      </c>
      <c r="U7" s="266" t="s">
        <v>10</v>
      </c>
      <c r="V7" s="266" t="s">
        <v>15</v>
      </c>
      <c r="W7" s="266" t="s">
        <v>17</v>
      </c>
      <c r="X7" s="266"/>
      <c r="Y7" s="265" t="s">
        <v>250</v>
      </c>
    </row>
    <row r="8" spans="1:78" ht="12" customHeight="1">
      <c r="A8" s="265" t="s">
        <v>9</v>
      </c>
      <c r="B8" s="266"/>
      <c r="C8" s="267" t="s">
        <v>18</v>
      </c>
      <c r="D8" s="266"/>
      <c r="E8" s="264"/>
      <c r="F8" s="266"/>
      <c r="G8" s="266"/>
      <c r="H8" s="266" t="s">
        <v>19</v>
      </c>
      <c r="I8" s="265"/>
      <c r="J8" s="266"/>
      <c r="K8" s="266"/>
      <c r="L8" s="266" t="s">
        <v>19</v>
      </c>
      <c r="M8" s="266"/>
      <c r="N8" s="266"/>
      <c r="O8" s="266" t="s">
        <v>19</v>
      </c>
      <c r="P8" s="265"/>
      <c r="Q8" s="266"/>
      <c r="R8" s="266"/>
      <c r="S8" s="265"/>
      <c r="T8" s="266"/>
      <c r="U8" s="266"/>
      <c r="V8" s="266" t="s">
        <v>19</v>
      </c>
      <c r="W8" s="266" t="s">
        <v>20</v>
      </c>
      <c r="X8" s="266" t="s">
        <v>251</v>
      </c>
      <c r="Y8" s="265" t="s">
        <v>652</v>
      </c>
    </row>
    <row r="9" spans="1:78" ht="12" customHeight="1">
      <c r="A9" s="265"/>
      <c r="B9" s="266" t="s">
        <v>21</v>
      </c>
      <c r="C9" s="267"/>
      <c r="D9" s="266"/>
      <c r="E9" s="264"/>
      <c r="F9" s="266" t="s">
        <v>18</v>
      </c>
      <c r="G9" s="266" t="s">
        <v>18</v>
      </c>
      <c r="H9" s="266" t="s">
        <v>16</v>
      </c>
      <c r="I9" s="265" t="s">
        <v>22</v>
      </c>
      <c r="J9" s="266" t="s">
        <v>18</v>
      </c>
      <c r="K9" s="266" t="s">
        <v>18</v>
      </c>
      <c r="L9" s="266" t="s">
        <v>16</v>
      </c>
      <c r="M9" s="266" t="s">
        <v>18</v>
      </c>
      <c r="N9" s="266" t="s">
        <v>18</v>
      </c>
      <c r="O9" s="266" t="s">
        <v>16</v>
      </c>
      <c r="P9" s="265" t="s">
        <v>23</v>
      </c>
      <c r="Q9" s="266"/>
      <c r="R9" s="266"/>
      <c r="S9" s="265"/>
      <c r="T9" s="266" t="s">
        <v>18</v>
      </c>
      <c r="U9" s="266" t="s">
        <v>18</v>
      </c>
      <c r="V9" s="266" t="s">
        <v>16</v>
      </c>
      <c r="W9" s="266" t="s">
        <v>24</v>
      </c>
      <c r="X9" s="266"/>
      <c r="Y9" s="265"/>
      <c r="Z9" s="266"/>
      <c r="AA9" s="722" t="s">
        <v>41</v>
      </c>
      <c r="AB9" s="723"/>
      <c r="AC9" s="723"/>
      <c r="AD9" s="723"/>
      <c r="AE9" s="723"/>
      <c r="AF9" s="723"/>
      <c r="AG9" s="723"/>
      <c r="AH9" s="723"/>
      <c r="AI9" s="723"/>
      <c r="AJ9" s="723"/>
      <c r="AK9" s="723" t="s">
        <v>42</v>
      </c>
      <c r="AL9" s="723"/>
      <c r="AM9" s="723"/>
      <c r="AN9" s="723"/>
      <c r="AO9" s="723"/>
      <c r="AP9" s="723"/>
      <c r="AQ9" s="723" t="s">
        <v>43</v>
      </c>
      <c r="AR9" s="723"/>
      <c r="AS9" s="723"/>
      <c r="AT9" s="723"/>
      <c r="AU9" s="723"/>
      <c r="AV9" s="723"/>
      <c r="AW9" s="723"/>
      <c r="AX9" s="723"/>
      <c r="AY9" s="723"/>
      <c r="AZ9" s="723"/>
      <c r="BA9" s="724"/>
      <c r="BB9" s="724"/>
      <c r="BO9" s="723" t="s">
        <v>44</v>
      </c>
      <c r="BP9" s="723"/>
      <c r="BQ9" s="723"/>
      <c r="BR9" s="723"/>
      <c r="BS9" s="723"/>
      <c r="BT9" s="723"/>
      <c r="BU9" s="723"/>
      <c r="BV9" s="723"/>
      <c r="BW9" s="723"/>
      <c r="BX9" s="723"/>
      <c r="BY9" s="724"/>
      <c r="BZ9" s="724"/>
    </row>
    <row r="10" spans="1:78" ht="12" customHeight="1">
      <c r="A10" s="265" t="s">
        <v>14</v>
      </c>
      <c r="B10" s="266"/>
      <c r="C10" s="267" t="s">
        <v>26</v>
      </c>
      <c r="D10" s="266"/>
      <c r="E10" s="264"/>
      <c r="F10" s="266"/>
      <c r="G10" s="266"/>
      <c r="H10" s="266" t="s">
        <v>22</v>
      </c>
      <c r="I10" s="265"/>
      <c r="J10" s="266"/>
      <c r="K10" s="266"/>
      <c r="L10" s="266" t="s">
        <v>22</v>
      </c>
      <c r="M10" s="266"/>
      <c r="N10" s="266"/>
      <c r="O10" s="266" t="s">
        <v>22</v>
      </c>
      <c r="P10" s="264"/>
      <c r="Q10" s="266" t="s">
        <v>0</v>
      </c>
      <c r="R10" s="266" t="s">
        <v>27</v>
      </c>
      <c r="S10" s="265" t="s">
        <v>1</v>
      </c>
      <c r="T10" s="266"/>
      <c r="U10" s="266"/>
      <c r="V10" s="266" t="s">
        <v>22</v>
      </c>
      <c r="W10" s="266" t="s">
        <v>28</v>
      </c>
      <c r="X10" s="266" t="s">
        <v>252</v>
      </c>
      <c r="Y10" s="265"/>
    </row>
    <row r="11" spans="1:78" ht="12" customHeight="1">
      <c r="A11" s="265"/>
      <c r="B11" s="266"/>
      <c r="C11" s="267"/>
      <c r="D11" s="266"/>
      <c r="E11" s="264"/>
      <c r="F11" s="266" t="s">
        <v>29</v>
      </c>
      <c r="G11" s="266" t="s">
        <v>11</v>
      </c>
      <c r="H11" s="266" t="s">
        <v>30</v>
      </c>
      <c r="I11" s="265" t="s">
        <v>31</v>
      </c>
      <c r="J11" s="266" t="s">
        <v>29</v>
      </c>
      <c r="K11" s="266" t="s">
        <v>11</v>
      </c>
      <c r="L11" s="266" t="s">
        <v>30</v>
      </c>
      <c r="M11" s="266" t="s">
        <v>29</v>
      </c>
      <c r="N11" s="266" t="s">
        <v>11</v>
      </c>
      <c r="O11" s="266" t="s">
        <v>30</v>
      </c>
      <c r="P11" s="265" t="s">
        <v>11</v>
      </c>
      <c r="Q11" s="266"/>
      <c r="R11" s="266"/>
      <c r="S11" s="265"/>
      <c r="T11" s="266" t="s">
        <v>29</v>
      </c>
      <c r="U11" s="266" t="s">
        <v>11</v>
      </c>
      <c r="V11" s="266" t="s">
        <v>30</v>
      </c>
      <c r="W11" s="266" t="s">
        <v>32</v>
      </c>
      <c r="X11" s="266"/>
      <c r="Y11" s="265"/>
      <c r="Z11" s="266"/>
      <c r="AA11" s="722" t="s">
        <v>45</v>
      </c>
      <c r="AB11" s="723"/>
      <c r="AC11" s="723" t="s">
        <v>46</v>
      </c>
      <c r="AD11" s="723"/>
      <c r="AE11" s="723" t="s">
        <v>47</v>
      </c>
      <c r="AF11" s="723"/>
      <c r="AG11" s="723" t="s">
        <v>48</v>
      </c>
      <c r="AH11" s="723"/>
      <c r="AI11" s="723" t="s">
        <v>49</v>
      </c>
      <c r="AJ11" s="723"/>
      <c r="AK11" s="723" t="s">
        <v>45</v>
      </c>
      <c r="AL11" s="723"/>
      <c r="AM11" s="723" t="s">
        <v>46</v>
      </c>
      <c r="AN11" s="723"/>
      <c r="AO11" s="723" t="s">
        <v>47</v>
      </c>
      <c r="AP11" s="723"/>
      <c r="AQ11" s="723" t="s">
        <v>45</v>
      </c>
      <c r="AR11" s="723"/>
      <c r="AS11" s="723" t="s">
        <v>46</v>
      </c>
      <c r="AT11" s="723"/>
      <c r="AU11" s="723" t="s">
        <v>47</v>
      </c>
      <c r="AV11" s="723"/>
      <c r="AW11" s="723" t="s">
        <v>48</v>
      </c>
      <c r="AX11" s="723"/>
      <c r="AY11" s="723" t="s">
        <v>49</v>
      </c>
      <c r="AZ11" s="723"/>
      <c r="BA11" s="723"/>
      <c r="BB11" s="723"/>
      <c r="BC11" s="723" t="s">
        <v>50</v>
      </c>
      <c r="BD11" s="723"/>
      <c r="BE11" s="723"/>
      <c r="BF11" s="723"/>
      <c r="BG11" s="723" t="s">
        <v>51</v>
      </c>
      <c r="BH11" s="723"/>
      <c r="BI11" s="723"/>
      <c r="BJ11" s="723"/>
      <c r="BK11" s="723" t="s">
        <v>51</v>
      </c>
      <c r="BL11" s="723"/>
      <c r="BM11" s="723"/>
      <c r="BN11" s="723"/>
      <c r="BO11" s="723" t="s">
        <v>45</v>
      </c>
      <c r="BP11" s="723"/>
      <c r="BQ11" s="723" t="s">
        <v>46</v>
      </c>
      <c r="BR11" s="723"/>
      <c r="BS11" s="723" t="s">
        <v>47</v>
      </c>
      <c r="BT11" s="723"/>
      <c r="BU11" s="723" t="s">
        <v>48</v>
      </c>
      <c r="BV11" s="723"/>
      <c r="BW11" s="723" t="s">
        <v>49</v>
      </c>
      <c r="BX11" s="723"/>
      <c r="BY11" s="723"/>
      <c r="BZ11" s="723"/>
    </row>
    <row r="12" spans="1:78" ht="12" customHeight="1">
      <c r="A12" s="265" t="s">
        <v>309</v>
      </c>
      <c r="B12" s="266" t="s">
        <v>3</v>
      </c>
      <c r="C12" s="267" t="s">
        <v>33</v>
      </c>
      <c r="D12" s="266" t="s">
        <v>34</v>
      </c>
      <c r="E12" s="264" t="s">
        <v>35</v>
      </c>
      <c r="F12" s="266"/>
      <c r="G12" s="266"/>
      <c r="H12" s="266"/>
      <c r="I12" s="265"/>
      <c r="J12" s="266"/>
      <c r="K12" s="266"/>
      <c r="L12" s="266"/>
      <c r="M12" s="266"/>
      <c r="N12" s="266"/>
      <c r="O12" s="266"/>
      <c r="P12" s="264"/>
      <c r="Q12" s="266"/>
      <c r="R12" s="266"/>
      <c r="S12" s="265"/>
      <c r="T12" s="266"/>
      <c r="U12" s="266"/>
      <c r="V12" s="266"/>
      <c r="W12" s="266" t="s">
        <v>36</v>
      </c>
      <c r="X12" s="257" t="s">
        <v>648</v>
      </c>
      <c r="Y12" s="265" t="s">
        <v>253</v>
      </c>
      <c r="AY12" s="723" t="s">
        <v>52</v>
      </c>
      <c r="AZ12" s="726"/>
      <c r="BA12" s="723" t="s">
        <v>53</v>
      </c>
      <c r="BB12" s="726"/>
      <c r="BC12" s="723" t="s">
        <v>52</v>
      </c>
      <c r="BD12" s="726"/>
      <c r="BE12" s="723" t="s">
        <v>53</v>
      </c>
      <c r="BF12" s="726"/>
      <c r="BG12" s="723" t="s">
        <v>52</v>
      </c>
      <c r="BH12" s="726"/>
      <c r="BI12" s="723" t="s">
        <v>53</v>
      </c>
      <c r="BJ12" s="726"/>
      <c r="BK12" s="723" t="s">
        <v>52</v>
      </c>
      <c r="BL12" s="726"/>
      <c r="BM12" s="723" t="s">
        <v>53</v>
      </c>
      <c r="BN12" s="726"/>
      <c r="BW12" s="723" t="s">
        <v>52</v>
      </c>
      <c r="BX12" s="726"/>
      <c r="BY12" s="723" t="s">
        <v>53</v>
      </c>
      <c r="BZ12" s="726"/>
    </row>
    <row r="13" spans="1:78" ht="12" customHeight="1">
      <c r="A13" s="268"/>
      <c r="B13" s="269"/>
      <c r="C13" s="270"/>
      <c r="D13" s="269"/>
      <c r="E13" s="271"/>
      <c r="F13" s="269"/>
      <c r="G13" s="272" t="s">
        <v>2</v>
      </c>
      <c r="H13" s="272" t="s">
        <v>2</v>
      </c>
      <c r="I13" s="273" t="s">
        <v>37</v>
      </c>
      <c r="J13" s="269"/>
      <c r="K13" s="272" t="s">
        <v>2</v>
      </c>
      <c r="L13" s="272" t="s">
        <v>2</v>
      </c>
      <c r="M13" s="269"/>
      <c r="N13" s="272"/>
      <c r="O13" s="272" t="s">
        <v>2</v>
      </c>
      <c r="P13" s="271"/>
      <c r="Q13" s="272" t="s">
        <v>2</v>
      </c>
      <c r="R13" s="272" t="s">
        <v>2</v>
      </c>
      <c r="S13" s="272" t="s">
        <v>2</v>
      </c>
      <c r="T13" s="269"/>
      <c r="U13" s="272" t="s">
        <v>2</v>
      </c>
      <c r="V13" s="272" t="s">
        <v>2</v>
      </c>
      <c r="W13" s="269" t="s">
        <v>38</v>
      </c>
      <c r="X13" s="269"/>
      <c r="Y13" s="268"/>
      <c r="AA13" s="274" t="s">
        <v>52</v>
      </c>
      <c r="AB13" s="274" t="s">
        <v>54</v>
      </c>
      <c r="AC13" s="274" t="s">
        <v>52</v>
      </c>
      <c r="AD13" s="274" t="s">
        <v>54</v>
      </c>
      <c r="AE13" s="274" t="s">
        <v>52</v>
      </c>
      <c r="AF13" s="274" t="s">
        <v>54</v>
      </c>
      <c r="AG13" s="274" t="s">
        <v>52</v>
      </c>
      <c r="AH13" s="274" t="s">
        <v>54</v>
      </c>
      <c r="AI13" s="274" t="s">
        <v>52</v>
      </c>
      <c r="AJ13" s="274" t="s">
        <v>54</v>
      </c>
      <c r="AK13" s="274" t="s">
        <v>52</v>
      </c>
      <c r="AL13" s="274" t="s">
        <v>54</v>
      </c>
      <c r="AM13" s="274" t="s">
        <v>52</v>
      </c>
      <c r="AN13" s="274" t="s">
        <v>54</v>
      </c>
      <c r="AO13" s="274" t="s">
        <v>52</v>
      </c>
      <c r="AP13" s="274" t="s">
        <v>54</v>
      </c>
      <c r="AQ13" s="274" t="s">
        <v>52</v>
      </c>
      <c r="AR13" s="274" t="s">
        <v>54</v>
      </c>
      <c r="AS13" s="274" t="s">
        <v>52</v>
      </c>
      <c r="AT13" s="274" t="s">
        <v>54</v>
      </c>
      <c r="AU13" s="274" t="s">
        <v>52</v>
      </c>
      <c r="AV13" s="274" t="s">
        <v>54</v>
      </c>
      <c r="AW13" s="274" t="s">
        <v>52</v>
      </c>
      <c r="AX13" s="274" t="s">
        <v>54</v>
      </c>
      <c r="AY13" s="274" t="s">
        <v>55</v>
      </c>
      <c r="BA13" s="274" t="s">
        <v>55</v>
      </c>
      <c r="BC13" s="274" t="s">
        <v>55</v>
      </c>
      <c r="BE13" s="274" t="s">
        <v>55</v>
      </c>
      <c r="BG13" s="274" t="s">
        <v>55</v>
      </c>
      <c r="BI13" s="274" t="s">
        <v>55</v>
      </c>
      <c r="BK13" s="274" t="s">
        <v>55</v>
      </c>
      <c r="BM13" s="274" t="s">
        <v>55</v>
      </c>
      <c r="BO13" s="274" t="s">
        <v>52</v>
      </c>
      <c r="BP13" s="274" t="s">
        <v>54</v>
      </c>
      <c r="BQ13" s="274" t="s">
        <v>52</v>
      </c>
      <c r="BR13" s="274" t="s">
        <v>54</v>
      </c>
      <c r="BS13" s="274" t="s">
        <v>52</v>
      </c>
      <c r="BT13" s="274" t="s">
        <v>54</v>
      </c>
      <c r="BU13" s="274" t="s">
        <v>52</v>
      </c>
      <c r="BV13" s="274" t="s">
        <v>54</v>
      </c>
      <c r="BW13" s="274" t="s">
        <v>55</v>
      </c>
      <c r="BY13" s="274" t="s">
        <v>55</v>
      </c>
    </row>
    <row r="14" spans="1:78" ht="12" customHeight="1">
      <c r="A14" s="275"/>
      <c r="B14" s="266"/>
      <c r="C14" s="267"/>
      <c r="D14" s="276"/>
      <c r="E14" s="266"/>
      <c r="F14" s="267"/>
      <c r="G14" s="277"/>
      <c r="H14" s="278"/>
      <c r="I14" s="267"/>
      <c r="J14" s="267"/>
      <c r="K14" s="327"/>
      <c r="L14" s="267"/>
      <c r="M14" s="267"/>
      <c r="N14" s="280">
        <f t="shared" ref="N14:N20" si="0">G14</f>
        <v>0</v>
      </c>
      <c r="O14" s="281"/>
      <c r="P14" s="281"/>
      <c r="Q14" s="281"/>
      <c r="R14" s="281"/>
      <c r="S14" s="281"/>
      <c r="T14" s="267"/>
      <c r="U14" s="280">
        <f>IF(ISERROR(G14-K14-N14)," ",G14-K14-N14)</f>
        <v>0</v>
      </c>
      <c r="V14" s="281"/>
      <c r="W14" s="267"/>
      <c r="X14" s="282"/>
      <c r="Y14" s="265"/>
      <c r="Z14" s="274">
        <v>1</v>
      </c>
    </row>
    <row r="15" spans="1:78" ht="12" customHeight="1">
      <c r="A15" s="275"/>
      <c r="B15" s="266"/>
      <c r="C15" s="725" t="str">
        <f>始めに!D4</f>
        <v/>
      </c>
      <c r="D15" s="283" t="s">
        <v>39</v>
      </c>
      <c r="E15" s="266"/>
      <c r="F15" s="267"/>
      <c r="G15" s="669"/>
      <c r="H15" s="285"/>
      <c r="I15" s="267"/>
      <c r="J15" s="267"/>
      <c r="K15" s="699">
        <v>0</v>
      </c>
      <c r="L15" s="287"/>
      <c r="M15" s="267"/>
      <c r="N15" s="669"/>
      <c r="O15" s="287"/>
      <c r="P15" s="267"/>
      <c r="Q15" s="287"/>
      <c r="R15" s="287"/>
      <c r="S15" s="287"/>
      <c r="T15" s="267"/>
      <c r="U15" s="288">
        <f>G15-K15-N15</f>
        <v>0</v>
      </c>
      <c r="V15" s="287"/>
      <c r="W15" s="713"/>
      <c r="X15" s="289"/>
      <c r="Y15" s="330" t="s">
        <v>278</v>
      </c>
      <c r="Z15" s="668">
        <v>2</v>
      </c>
    </row>
    <row r="16" spans="1:78" ht="12" customHeight="1">
      <c r="A16" s="290"/>
      <c r="B16" s="266"/>
      <c r="C16" s="725"/>
      <c r="D16" s="276"/>
      <c r="E16" s="266"/>
      <c r="F16" s="291"/>
      <c r="G16" s="277"/>
      <c r="H16" s="278"/>
      <c r="I16" s="267"/>
      <c r="J16" s="291"/>
      <c r="K16" s="267"/>
      <c r="L16" s="267"/>
      <c r="M16" s="291" t="str">
        <f>IF($F16=0," ",$F16)</f>
        <v xml:space="preserve"> </v>
      </c>
      <c r="N16" s="280">
        <f t="shared" si="0"/>
        <v>0</v>
      </c>
      <c r="O16" s="267"/>
      <c r="P16" s="291"/>
      <c r="Q16" s="267"/>
      <c r="R16" s="267"/>
      <c r="S16" s="267"/>
      <c r="T16" s="291" t="str">
        <f>IF($F16=0," ",$F16)</f>
        <v xml:space="preserve"> </v>
      </c>
      <c r="U16" s="280">
        <f>IF(ISERROR(G16-L18-N16)," ",G16-L18-N16)</f>
        <v>0</v>
      </c>
      <c r="V16" s="267"/>
      <c r="W16" s="713"/>
      <c r="X16" s="324"/>
      <c r="Y16" s="265"/>
      <c r="Z16" s="274">
        <v>3</v>
      </c>
    </row>
    <row r="17" spans="1:78" ht="12" customHeight="1">
      <c r="A17" s="290"/>
      <c r="B17" s="266"/>
      <c r="C17" s="725"/>
      <c r="D17" s="283" t="s">
        <v>279</v>
      </c>
      <c r="E17" s="266"/>
      <c r="F17" s="291"/>
      <c r="G17" s="284"/>
      <c r="H17" s="285"/>
      <c r="I17" s="267"/>
      <c r="J17" s="291"/>
      <c r="K17" s="286">
        <v>0</v>
      </c>
      <c r="L17" s="287"/>
      <c r="M17" s="291" t="str">
        <f>IF($F17=0," ",$F17)</f>
        <v xml:space="preserve"> </v>
      </c>
      <c r="N17" s="284"/>
      <c r="O17" s="287"/>
      <c r="P17" s="267"/>
      <c r="Q17" s="287"/>
      <c r="R17" s="287"/>
      <c r="S17" s="287"/>
      <c r="T17" s="291" t="str">
        <f>IF($F17=0," ",$F17)</f>
        <v xml:space="preserve"> </v>
      </c>
      <c r="U17" s="288">
        <f>G17-K17-N17</f>
        <v>0</v>
      </c>
      <c r="V17" s="287"/>
      <c r="W17" s="713"/>
      <c r="X17" s="282" t="s">
        <v>255</v>
      </c>
      <c r="Y17" s="700"/>
      <c r="Z17" s="274">
        <v>4</v>
      </c>
    </row>
    <row r="18" spans="1:78" ht="12" customHeight="1">
      <c r="A18" s="673"/>
      <c r="B18" s="671"/>
      <c r="C18" s="725"/>
      <c r="D18" s="276"/>
      <c r="E18" s="671"/>
      <c r="F18" s="671"/>
      <c r="G18" s="277"/>
      <c r="H18" s="278"/>
      <c r="I18" s="267"/>
      <c r="J18" s="266"/>
      <c r="K18" s="279"/>
      <c r="L18" s="279"/>
      <c r="M18" s="266" t="str">
        <f>IF($F18=0," ",$F18)</f>
        <v xml:space="preserve"> </v>
      </c>
      <c r="N18" s="280"/>
      <c r="O18" s="267"/>
      <c r="P18" s="267"/>
      <c r="Q18" s="267"/>
      <c r="R18" s="267"/>
      <c r="S18" s="267"/>
      <c r="T18" s="665" t="str">
        <f>IF(ISERROR(F18-J18-M18),"",F18-J18-M18)</f>
        <v/>
      </c>
      <c r="U18" s="280">
        <f>IF(ISERROR(G18-K18-N18)," ",G18-K18-N18)</f>
        <v>0</v>
      </c>
      <c r="V18" s="267"/>
      <c r="W18" s="713"/>
      <c r="X18" s="325"/>
      <c r="Y18" s="700"/>
      <c r="Z18" s="668">
        <v>5</v>
      </c>
    </row>
    <row r="19" spans="1:78" ht="12" customHeight="1">
      <c r="A19" s="275"/>
      <c r="B19" s="266"/>
      <c r="C19" s="725"/>
      <c r="D19" s="283"/>
      <c r="E19" s="266"/>
      <c r="F19" s="293"/>
      <c r="G19" s="284"/>
      <c r="H19" s="285"/>
      <c r="I19" s="267"/>
      <c r="J19" s="293"/>
      <c r="K19" s="286">
        <v>0</v>
      </c>
      <c r="L19" s="287"/>
      <c r="M19" s="293" t="str">
        <f>IF($F19=0," ",$F19)</f>
        <v xml:space="preserve"> </v>
      </c>
      <c r="N19" s="284"/>
      <c r="O19" s="287"/>
      <c r="P19" s="267"/>
      <c r="Q19" s="287"/>
      <c r="R19" s="287"/>
      <c r="S19" s="287"/>
      <c r="T19" s="293"/>
      <c r="U19" s="288">
        <f>G19-K19-N19</f>
        <v>0</v>
      </c>
      <c r="V19" s="287"/>
      <c r="W19" s="713"/>
      <c r="X19" s="324"/>
      <c r="Y19" s="265"/>
      <c r="Z19" s="274">
        <v>6</v>
      </c>
    </row>
    <row r="20" spans="1:78" ht="12" customHeight="1">
      <c r="A20" s="275"/>
      <c r="B20" s="266"/>
      <c r="C20" s="725"/>
      <c r="D20" s="294"/>
      <c r="E20" s="265"/>
      <c r="F20" s="264"/>
      <c r="G20" s="278"/>
      <c r="H20" s="295"/>
      <c r="I20" s="264"/>
      <c r="J20" s="264"/>
      <c r="K20" s="296"/>
      <c r="L20" s="267"/>
      <c r="M20" s="264"/>
      <c r="N20" s="280">
        <f t="shared" si="0"/>
        <v>0</v>
      </c>
      <c r="O20" s="297"/>
      <c r="P20" s="267"/>
      <c r="Q20" s="298">
        <f>IF(ISERROR(N21*I21/100-O21=0)," ",N21*I21/100-O21)</f>
        <v>0</v>
      </c>
      <c r="R20" s="281"/>
      <c r="S20" s="297" t="str">
        <f>IF(N20=0," ",Q20)</f>
        <v xml:space="preserve"> </v>
      </c>
      <c r="T20" s="264"/>
      <c r="U20" s="281"/>
      <c r="V20" s="297"/>
      <c r="W20" s="713"/>
      <c r="X20" s="257" t="s">
        <v>648</v>
      </c>
      <c r="Y20" s="265" t="s">
        <v>253</v>
      </c>
      <c r="Z20" s="274">
        <v>7</v>
      </c>
    </row>
    <row r="21" spans="1:78" ht="12" customHeight="1">
      <c r="A21" s="299"/>
      <c r="B21" s="269"/>
      <c r="C21" s="270"/>
      <c r="D21" s="300" t="s">
        <v>1</v>
      </c>
      <c r="E21" s="268"/>
      <c r="F21" s="271"/>
      <c r="G21" s="301">
        <f>SUM(G15,G17,G19)</f>
        <v>0</v>
      </c>
      <c r="H21" s="301">
        <f>ROUNDDOWN(G21*$I21/100,0)</f>
        <v>0</v>
      </c>
      <c r="I21" s="670"/>
      <c r="J21" s="271"/>
      <c r="K21" s="303">
        <f>K15+K17+K19</f>
        <v>0</v>
      </c>
      <c r="L21" s="301" t="str">
        <f>IF(K21=0,"",ROUNDDOWN(K21*$I21/100,0))</f>
        <v/>
      </c>
      <c r="M21" s="271"/>
      <c r="N21" s="301">
        <f>SUM(N15,N17,N19)</f>
        <v>0</v>
      </c>
      <c r="O21" s="301">
        <f>ROUNDDOWN(N21*$I21/100,0)</f>
        <v>0</v>
      </c>
      <c r="P21" s="305"/>
      <c r="Q21" s="666">
        <v>0</v>
      </c>
      <c r="R21" s="674">
        <f>IF(ISERROR(N21-O21-Q21-Q21),0,N21-O21-Q21-Q21)</f>
        <v>0</v>
      </c>
      <c r="S21" s="301">
        <f>R21+Q21</f>
        <v>0</v>
      </c>
      <c r="T21" s="271"/>
      <c r="U21" s="304">
        <f>U19+U17+U15</f>
        <v>0</v>
      </c>
      <c r="V21" s="307">
        <f>IF(ISERROR(H21-O21-Q21)," ",H21-O21-Q21)</f>
        <v>0</v>
      </c>
      <c r="W21" s="270"/>
      <c r="X21" s="701"/>
      <c r="Y21" s="701"/>
      <c r="Z21" s="668">
        <v>8</v>
      </c>
      <c r="AA21" s="309">
        <f>G14</f>
        <v>0</v>
      </c>
      <c r="AB21" s="310">
        <f>G15</f>
        <v>0</v>
      </c>
      <c r="AC21" s="309">
        <f>G16</f>
        <v>0</v>
      </c>
      <c r="AD21" s="310">
        <f>G17</f>
        <v>0</v>
      </c>
      <c r="AE21" s="309">
        <f>G18</f>
        <v>0</v>
      </c>
      <c r="AF21" s="310">
        <f>G19</f>
        <v>0</v>
      </c>
      <c r="AG21" s="309" t="e">
        <f>#REF!</f>
        <v>#REF!</v>
      </c>
      <c r="AH21" s="310">
        <f>G21</f>
        <v>0</v>
      </c>
      <c r="AI21" s="309" t="e">
        <f>#REF!</f>
        <v>#REF!</v>
      </c>
      <c r="AJ21" s="310">
        <f>H21</f>
        <v>0</v>
      </c>
      <c r="AK21" s="309">
        <f>K14</f>
        <v>0</v>
      </c>
      <c r="AL21" s="310">
        <f>K15</f>
        <v>0</v>
      </c>
      <c r="AM21" s="309">
        <f>L18</f>
        <v>0</v>
      </c>
      <c r="AN21" s="310">
        <f>K17</f>
        <v>0</v>
      </c>
      <c r="AO21" s="309">
        <f>K18</f>
        <v>0</v>
      </c>
      <c r="AP21" s="310">
        <f>K19</f>
        <v>0</v>
      </c>
      <c r="AQ21" s="309">
        <f>N14</f>
        <v>0</v>
      </c>
      <c r="AR21" s="310">
        <f>N15</f>
        <v>0</v>
      </c>
      <c r="AS21" s="309">
        <f>N16</f>
        <v>0</v>
      </c>
      <c r="AT21" s="310">
        <f>N17</f>
        <v>0</v>
      </c>
      <c r="AU21" s="309">
        <f>N18</f>
        <v>0</v>
      </c>
      <c r="AV21" s="310">
        <f>N19</f>
        <v>0</v>
      </c>
      <c r="AW21" s="309" t="e">
        <f>#REF!</f>
        <v>#REF!</v>
      </c>
      <c r="AX21" s="310">
        <f>N21</f>
        <v>0</v>
      </c>
      <c r="AY21" s="309" t="e">
        <f>#REF!</f>
        <v>#REF!</v>
      </c>
      <c r="AZ21" s="310" t="e">
        <f>#REF!</f>
        <v>#REF!</v>
      </c>
      <c r="BA21" s="311">
        <f>O20</f>
        <v>0</v>
      </c>
      <c r="BB21" s="310">
        <f>O21</f>
        <v>0</v>
      </c>
      <c r="BC21" s="312" t="e">
        <f>#REF!</f>
        <v>#REF!</v>
      </c>
      <c r="BD21" s="309" t="e">
        <f>#REF!</f>
        <v>#REF!</v>
      </c>
      <c r="BE21" s="312">
        <f>Q20</f>
        <v>0</v>
      </c>
      <c r="BF21" s="310">
        <f>Q21</f>
        <v>0</v>
      </c>
      <c r="BG21" s="312" t="e">
        <f>#REF!</f>
        <v>#REF!</v>
      </c>
      <c r="BH21" s="309" t="e">
        <f>#REF!</f>
        <v>#REF!</v>
      </c>
      <c r="BI21" s="312">
        <f>R20</f>
        <v>0</v>
      </c>
      <c r="BJ21" s="310">
        <f>R21</f>
        <v>0</v>
      </c>
      <c r="BK21" s="312" t="e">
        <f>#REF!</f>
        <v>#REF!</v>
      </c>
      <c r="BL21" s="309" t="e">
        <f>#REF!</f>
        <v>#REF!</v>
      </c>
      <c r="BM21" s="312" t="str">
        <f>S20</f>
        <v xml:space="preserve"> </v>
      </c>
      <c r="BN21" s="310">
        <f>S21</f>
        <v>0</v>
      </c>
      <c r="BO21" s="309">
        <f>U14</f>
        <v>0</v>
      </c>
      <c r="BP21" s="310">
        <f>U15</f>
        <v>0</v>
      </c>
      <c r="BQ21" s="309">
        <f>U16</f>
        <v>0</v>
      </c>
      <c r="BR21" s="310">
        <f>U17</f>
        <v>0</v>
      </c>
      <c r="BS21" s="309">
        <f>U18</f>
        <v>0</v>
      </c>
      <c r="BT21" s="310">
        <f>U19</f>
        <v>0</v>
      </c>
      <c r="BU21" s="309" t="e">
        <f>#REF!</f>
        <v>#REF!</v>
      </c>
      <c r="BV21" s="310">
        <f>U21</f>
        <v>0</v>
      </c>
      <c r="BW21" s="309" t="e">
        <f>#REF!</f>
        <v>#REF!</v>
      </c>
      <c r="BX21" s="310" t="e">
        <f>#REF!</f>
        <v>#REF!</v>
      </c>
      <c r="BY21" s="309">
        <f>V20</f>
        <v>0</v>
      </c>
      <c r="BZ21" s="310">
        <f>V21</f>
        <v>0</v>
      </c>
    </row>
    <row r="22" spans="1:78" ht="12" customHeight="1">
      <c r="A22" s="275"/>
      <c r="B22" s="266"/>
      <c r="C22" s="267"/>
      <c r="D22" s="276"/>
      <c r="E22" s="266"/>
      <c r="F22" s="267"/>
      <c r="G22" s="277"/>
      <c r="H22" s="278"/>
      <c r="I22" s="267"/>
      <c r="J22" s="267"/>
      <c r="K22" s="279"/>
      <c r="L22" s="267"/>
      <c r="M22" s="267"/>
      <c r="N22" s="280">
        <f t="shared" ref="N22:N28" si="1">G22</f>
        <v>0</v>
      </c>
      <c r="O22" s="281"/>
      <c r="P22" s="281"/>
      <c r="Q22" s="281"/>
      <c r="R22" s="281"/>
      <c r="S22" s="281"/>
      <c r="T22" s="267"/>
      <c r="U22" s="280">
        <f>IF(ISERROR(G22-K22-N22)," ",G22-K22-N22)</f>
        <v>0</v>
      </c>
      <c r="V22" s="281"/>
      <c r="W22" s="267"/>
      <c r="X22" s="282"/>
      <c r="Y22" s="265"/>
      <c r="Z22" s="274">
        <v>1</v>
      </c>
    </row>
    <row r="23" spans="1:78" ht="12" customHeight="1">
      <c r="A23" s="275"/>
      <c r="B23" s="266"/>
      <c r="C23" s="713" t="str">
        <f>IF(A26="","",C15)</f>
        <v/>
      </c>
      <c r="D23" s="283" t="s">
        <v>39</v>
      </c>
      <c r="E23" s="266"/>
      <c r="F23" s="267"/>
      <c r="G23" s="669"/>
      <c r="H23" s="285"/>
      <c r="I23" s="267"/>
      <c r="J23" s="267"/>
      <c r="K23" s="699"/>
      <c r="L23" s="287"/>
      <c r="M23" s="267"/>
      <c r="N23" s="669"/>
      <c r="O23" s="287"/>
      <c r="P23" s="267"/>
      <c r="Q23" s="287"/>
      <c r="R23" s="287"/>
      <c r="S23" s="287"/>
      <c r="T23" s="267"/>
      <c r="U23" s="288">
        <f>G23-K23-N23</f>
        <v>0</v>
      </c>
      <c r="V23" s="287"/>
      <c r="W23" s="713"/>
      <c r="X23" s="289"/>
      <c r="Y23" s="330" t="s">
        <v>278</v>
      </c>
      <c r="Z23" s="668">
        <v>2</v>
      </c>
    </row>
    <row r="24" spans="1:78" ht="12" customHeight="1">
      <c r="A24" s="290"/>
      <c r="B24" s="266"/>
      <c r="C24" s="713"/>
      <c r="D24" s="276"/>
      <c r="E24" s="266"/>
      <c r="F24" s="291"/>
      <c r="G24" s="277"/>
      <c r="H24" s="278"/>
      <c r="I24" s="267"/>
      <c r="J24" s="291"/>
      <c r="K24" s="267"/>
      <c r="L24" s="267"/>
      <c r="M24" s="291" t="str">
        <f>IF($F24=0," ",$F24)</f>
        <v xml:space="preserve"> </v>
      </c>
      <c r="N24" s="280">
        <f t="shared" si="1"/>
        <v>0</v>
      </c>
      <c r="O24" s="267"/>
      <c r="P24" s="291"/>
      <c r="Q24" s="267"/>
      <c r="R24" s="267"/>
      <c r="S24" s="267"/>
      <c r="T24" s="291"/>
      <c r="U24" s="280">
        <f>IF(ISERROR(G24-L26-N24)," ",G24-L26-N24)</f>
        <v>0</v>
      </c>
      <c r="V24" s="267"/>
      <c r="W24" s="713"/>
      <c r="X24" s="324"/>
      <c r="Y24" s="265"/>
      <c r="Z24" s="274">
        <v>3</v>
      </c>
    </row>
    <row r="25" spans="1:78" ht="12" customHeight="1">
      <c r="A25" s="290"/>
      <c r="B25" s="266"/>
      <c r="C25" s="713"/>
      <c r="D25" s="283" t="s">
        <v>279</v>
      </c>
      <c r="E25" s="266"/>
      <c r="F25" s="291"/>
      <c r="G25" s="284"/>
      <c r="H25" s="285"/>
      <c r="I25" s="267"/>
      <c r="J25" s="291"/>
      <c r="K25" s="286">
        <v>0</v>
      </c>
      <c r="L25" s="287"/>
      <c r="M25" s="291" t="str">
        <f>IF($F25=0," ",$F25)</f>
        <v xml:space="preserve"> </v>
      </c>
      <c r="N25" s="284"/>
      <c r="O25" s="287"/>
      <c r="P25" s="267"/>
      <c r="Q25" s="287"/>
      <c r="R25" s="287"/>
      <c r="S25" s="287"/>
      <c r="T25" s="291"/>
      <c r="U25" s="288">
        <f>G25-K25-N25</f>
        <v>0</v>
      </c>
      <c r="V25" s="287"/>
      <c r="W25" s="713"/>
      <c r="X25" s="282" t="s">
        <v>255</v>
      </c>
      <c r="Y25" s="700"/>
      <c r="Z25" s="274">
        <v>4</v>
      </c>
    </row>
    <row r="26" spans="1:78" ht="12" customHeight="1">
      <c r="A26" s="673"/>
      <c r="B26" s="671"/>
      <c r="C26" s="713"/>
      <c r="D26" s="276"/>
      <c r="E26" s="671"/>
      <c r="F26" s="672"/>
      <c r="G26" s="277"/>
      <c r="H26" s="278"/>
      <c r="I26" s="267"/>
      <c r="J26" s="665"/>
      <c r="K26" s="279"/>
      <c r="L26" s="279"/>
      <c r="M26" s="665" t="str">
        <f>IF($F26=0," ",$F26)</f>
        <v xml:space="preserve"> </v>
      </c>
      <c r="N26" s="280"/>
      <c r="O26" s="267"/>
      <c r="P26" s="267"/>
      <c r="Q26" s="267"/>
      <c r="R26" s="267"/>
      <c r="S26" s="267"/>
      <c r="T26" s="665" t="str">
        <f>IF(ISERROR(F26-J26-M26),"",F26-J26-M26)</f>
        <v/>
      </c>
      <c r="U26" s="280">
        <f>IF(ISERROR(G26-K26-N26)," ",G26-K26-N26)</f>
        <v>0</v>
      </c>
      <c r="V26" s="267"/>
      <c r="W26" s="713"/>
      <c r="X26" s="325"/>
      <c r="Y26" s="700"/>
      <c r="Z26" s="668">
        <v>5</v>
      </c>
    </row>
    <row r="27" spans="1:78" ht="12" customHeight="1">
      <c r="A27" s="275"/>
      <c r="B27" s="266"/>
      <c r="C27" s="713"/>
      <c r="D27" s="283"/>
      <c r="E27" s="266"/>
      <c r="F27" s="293"/>
      <c r="G27" s="284"/>
      <c r="H27" s="285"/>
      <c r="I27" s="267"/>
      <c r="J27" s="293"/>
      <c r="K27" s="286">
        <v>0</v>
      </c>
      <c r="L27" s="287"/>
      <c r="M27" s="293" t="str">
        <f>IF($F27=0," ",$F27)</f>
        <v xml:space="preserve"> </v>
      </c>
      <c r="N27" s="284"/>
      <c r="O27" s="287"/>
      <c r="P27" s="267"/>
      <c r="Q27" s="287"/>
      <c r="R27" s="287"/>
      <c r="S27" s="287"/>
      <c r="T27" s="293"/>
      <c r="U27" s="288">
        <f>G27-K27-N27</f>
        <v>0</v>
      </c>
      <c r="V27" s="287"/>
      <c r="W27" s="713"/>
      <c r="X27" s="324"/>
      <c r="Y27" s="265"/>
      <c r="Z27" s="274">
        <v>6</v>
      </c>
    </row>
    <row r="28" spans="1:78" ht="12" customHeight="1">
      <c r="A28" s="275"/>
      <c r="B28" s="266"/>
      <c r="C28" s="713"/>
      <c r="D28" s="294"/>
      <c r="E28" s="265"/>
      <c r="F28" s="264"/>
      <c r="G28" s="278"/>
      <c r="H28" s="295"/>
      <c r="I28" s="264"/>
      <c r="J28" s="264"/>
      <c r="K28" s="296"/>
      <c r="L28" s="267"/>
      <c r="M28" s="264"/>
      <c r="N28" s="280">
        <f t="shared" si="1"/>
        <v>0</v>
      </c>
      <c r="O28" s="297"/>
      <c r="P28" s="267"/>
      <c r="Q28" s="298">
        <f>IF(ISERROR(N29*I29/100-O29=0)," ",N29*I29/100-O29)</f>
        <v>0</v>
      </c>
      <c r="R28" s="281"/>
      <c r="S28" s="297" t="str">
        <f>IF(N28=0," ",Q28)</f>
        <v xml:space="preserve"> </v>
      </c>
      <c r="T28" s="264"/>
      <c r="U28" s="281"/>
      <c r="V28" s="297"/>
      <c r="W28" s="713"/>
      <c r="X28" s="257" t="s">
        <v>648</v>
      </c>
      <c r="Y28" s="265" t="s">
        <v>253</v>
      </c>
      <c r="Z28" s="274">
        <v>7</v>
      </c>
    </row>
    <row r="29" spans="1:78" ht="12" customHeight="1">
      <c r="A29" s="299"/>
      <c r="B29" s="269"/>
      <c r="C29" s="270"/>
      <c r="D29" s="300" t="s">
        <v>1</v>
      </c>
      <c r="E29" s="268"/>
      <c r="F29" s="271"/>
      <c r="G29" s="301">
        <f>SUM(G23,G25,G27)</f>
        <v>0</v>
      </c>
      <c r="H29" s="301">
        <f>ROUNDDOWN(G29*$I29/100,0)</f>
        <v>0</v>
      </c>
      <c r="I29" s="670"/>
      <c r="J29" s="271"/>
      <c r="K29" s="303">
        <f>K23+K25+K27</f>
        <v>0</v>
      </c>
      <c r="L29" s="301" t="str">
        <f>IF(K29=0,"",ROUNDDOWN(K29*$I29/100,0))</f>
        <v/>
      </c>
      <c r="M29" s="271"/>
      <c r="N29" s="301">
        <f>SUM(N23,N25,N27)</f>
        <v>0</v>
      </c>
      <c r="O29" s="301">
        <f>ROUNDDOWN(N29*$I29/100,0)</f>
        <v>0</v>
      </c>
      <c r="P29" s="305"/>
      <c r="Q29" s="666">
        <v>0</v>
      </c>
      <c r="R29" s="674">
        <f>IF(ISERROR(N29-O29-Q28-Q29),0,N29-O29-Q28-Q29)</f>
        <v>0</v>
      </c>
      <c r="S29" s="301">
        <f>R29+Q29</f>
        <v>0</v>
      </c>
      <c r="T29" s="271"/>
      <c r="U29" s="304">
        <f>U27+U25+U23</f>
        <v>0</v>
      </c>
      <c r="V29" s="307">
        <f>IF(ISERROR(H29-O29-Q29)," ",H29-O29-Q29)</f>
        <v>0</v>
      </c>
      <c r="W29" s="270"/>
      <c r="X29" s="701"/>
      <c r="Y29" s="701"/>
      <c r="Z29" s="668">
        <v>8</v>
      </c>
      <c r="AA29" s="309">
        <f>G22</f>
        <v>0</v>
      </c>
      <c r="AB29" s="310">
        <f>G23</f>
        <v>0</v>
      </c>
      <c r="AC29" s="309">
        <f>G24</f>
        <v>0</v>
      </c>
      <c r="AD29" s="310">
        <f>G25</f>
        <v>0</v>
      </c>
      <c r="AE29" s="309">
        <f>G26</f>
        <v>0</v>
      </c>
      <c r="AF29" s="310">
        <f>G27</f>
        <v>0</v>
      </c>
      <c r="AG29" s="309" t="e">
        <f>#REF!</f>
        <v>#REF!</v>
      </c>
      <c r="AH29" s="310">
        <f>G29</f>
        <v>0</v>
      </c>
      <c r="AI29" s="309" t="e">
        <f>#REF!</f>
        <v>#REF!</v>
      </c>
      <c r="AJ29" s="310">
        <f>H29</f>
        <v>0</v>
      </c>
      <c r="AK29" s="309">
        <f>K22</f>
        <v>0</v>
      </c>
      <c r="AL29" s="310">
        <f>K23</f>
        <v>0</v>
      </c>
      <c r="AM29" s="309">
        <f>L26</f>
        <v>0</v>
      </c>
      <c r="AN29" s="310">
        <f>K25</f>
        <v>0</v>
      </c>
      <c r="AO29" s="309">
        <f>K26</f>
        <v>0</v>
      </c>
      <c r="AP29" s="310">
        <f>K27</f>
        <v>0</v>
      </c>
      <c r="AQ29" s="309">
        <f>N22</f>
        <v>0</v>
      </c>
      <c r="AR29" s="310">
        <f>N23</f>
        <v>0</v>
      </c>
      <c r="AS29" s="309">
        <f>N24</f>
        <v>0</v>
      </c>
      <c r="AT29" s="310">
        <f>N25</f>
        <v>0</v>
      </c>
      <c r="AU29" s="309">
        <f>N26</f>
        <v>0</v>
      </c>
      <c r="AV29" s="310">
        <f>N27</f>
        <v>0</v>
      </c>
      <c r="AW29" s="309" t="e">
        <f>#REF!</f>
        <v>#REF!</v>
      </c>
      <c r="AX29" s="310">
        <f>N29</f>
        <v>0</v>
      </c>
      <c r="AY29" s="309" t="e">
        <f>#REF!</f>
        <v>#REF!</v>
      </c>
      <c r="AZ29" s="310" t="e">
        <f>#REF!</f>
        <v>#REF!</v>
      </c>
      <c r="BA29" s="311">
        <f>O28</f>
        <v>0</v>
      </c>
      <c r="BB29" s="310">
        <f>O29</f>
        <v>0</v>
      </c>
      <c r="BC29" s="312" t="e">
        <f>#REF!</f>
        <v>#REF!</v>
      </c>
      <c r="BD29" s="309" t="e">
        <f>#REF!</f>
        <v>#REF!</v>
      </c>
      <c r="BE29" s="312">
        <f>Q28</f>
        <v>0</v>
      </c>
      <c r="BF29" s="310">
        <f>Q29</f>
        <v>0</v>
      </c>
      <c r="BG29" s="312" t="e">
        <f>#REF!</f>
        <v>#REF!</v>
      </c>
      <c r="BH29" s="309" t="e">
        <f>#REF!</f>
        <v>#REF!</v>
      </c>
      <c r="BI29" s="312">
        <f>R28</f>
        <v>0</v>
      </c>
      <c r="BJ29" s="310">
        <f>R29</f>
        <v>0</v>
      </c>
      <c r="BK29" s="312" t="e">
        <f>#REF!</f>
        <v>#REF!</v>
      </c>
      <c r="BL29" s="309" t="e">
        <f>#REF!</f>
        <v>#REF!</v>
      </c>
      <c r="BM29" s="312" t="str">
        <f>S28</f>
        <v xml:space="preserve"> </v>
      </c>
      <c r="BN29" s="310">
        <f>S29</f>
        <v>0</v>
      </c>
      <c r="BO29" s="309">
        <f>U22</f>
        <v>0</v>
      </c>
      <c r="BP29" s="310">
        <f>U23</f>
        <v>0</v>
      </c>
      <c r="BQ29" s="309">
        <f>U24</f>
        <v>0</v>
      </c>
      <c r="BR29" s="310">
        <f>U25</f>
        <v>0</v>
      </c>
      <c r="BS29" s="309">
        <f>U26</f>
        <v>0</v>
      </c>
      <c r="BT29" s="310">
        <f>U27</f>
        <v>0</v>
      </c>
      <c r="BU29" s="309" t="e">
        <f>#REF!</f>
        <v>#REF!</v>
      </c>
      <c r="BV29" s="310">
        <f>U29</f>
        <v>0</v>
      </c>
      <c r="BW29" s="309" t="e">
        <f>#REF!</f>
        <v>#REF!</v>
      </c>
      <c r="BX29" s="310" t="e">
        <f>#REF!</f>
        <v>#REF!</v>
      </c>
      <c r="BY29" s="309">
        <f>V28</f>
        <v>0</v>
      </c>
      <c r="BZ29" s="310">
        <f>V29</f>
        <v>0</v>
      </c>
    </row>
    <row r="30" spans="1:78" ht="12" customHeight="1">
      <c r="A30" s="275"/>
      <c r="B30" s="266"/>
      <c r="C30" s="267"/>
      <c r="D30" s="276"/>
      <c r="E30" s="266"/>
      <c r="F30" s="267"/>
      <c r="G30" s="277"/>
      <c r="H30" s="278"/>
      <c r="I30" s="267"/>
      <c r="J30" s="267"/>
      <c r="K30" s="279"/>
      <c r="L30" s="267"/>
      <c r="M30" s="267"/>
      <c r="N30" s="280">
        <f t="shared" ref="N30" si="2">G30</f>
        <v>0</v>
      </c>
      <c r="O30" s="281"/>
      <c r="P30" s="281"/>
      <c r="Q30" s="281"/>
      <c r="R30" s="281"/>
      <c r="S30" s="281"/>
      <c r="T30" s="267"/>
      <c r="U30" s="280">
        <f>IF(ISERROR(G30-K30-N30)," ",G30-K30-N30)</f>
        <v>0</v>
      </c>
      <c r="V30" s="281"/>
      <c r="W30" s="267"/>
      <c r="X30" s="282"/>
      <c r="Y30" s="265"/>
      <c r="Z30" s="274">
        <v>1</v>
      </c>
    </row>
    <row r="31" spans="1:78" ht="12" customHeight="1">
      <c r="A31" s="275"/>
      <c r="B31" s="266"/>
      <c r="C31" s="713" t="str">
        <f>IF(A34="","",C23)</f>
        <v/>
      </c>
      <c r="D31" s="283" t="s">
        <v>39</v>
      </c>
      <c r="E31" s="266"/>
      <c r="F31" s="267"/>
      <c r="G31" s="669"/>
      <c r="H31" s="285"/>
      <c r="I31" s="267"/>
      <c r="J31" s="267"/>
      <c r="K31" s="699"/>
      <c r="L31" s="287"/>
      <c r="M31" s="267"/>
      <c r="N31" s="669"/>
      <c r="O31" s="287"/>
      <c r="P31" s="267"/>
      <c r="Q31" s="287"/>
      <c r="R31" s="287"/>
      <c r="S31" s="287"/>
      <c r="T31" s="267"/>
      <c r="U31" s="288">
        <f>G31-K31-N31</f>
        <v>0</v>
      </c>
      <c r="V31" s="287"/>
      <c r="W31" s="713"/>
      <c r="X31" s="289"/>
      <c r="Y31" s="330" t="s">
        <v>278</v>
      </c>
      <c r="Z31" s="668">
        <v>2</v>
      </c>
    </row>
    <row r="32" spans="1:78" ht="12" customHeight="1">
      <c r="A32" s="290"/>
      <c r="B32" s="266"/>
      <c r="C32" s="713"/>
      <c r="D32" s="276"/>
      <c r="E32" s="266"/>
      <c r="F32" s="291"/>
      <c r="G32" s="277"/>
      <c r="H32" s="278"/>
      <c r="I32" s="267"/>
      <c r="J32" s="291"/>
      <c r="K32" s="267"/>
      <c r="L32" s="267"/>
      <c r="M32" s="291" t="str">
        <f>IF($F32=0," ",$F32)</f>
        <v xml:space="preserve"> </v>
      </c>
      <c r="N32" s="280">
        <f t="shared" ref="N32:N36" si="3">G32</f>
        <v>0</v>
      </c>
      <c r="O32" s="267"/>
      <c r="P32" s="291"/>
      <c r="Q32" s="267"/>
      <c r="R32" s="267"/>
      <c r="S32" s="267"/>
      <c r="T32" s="291" t="str">
        <f>IF($F32=0," ",$F32)</f>
        <v xml:space="preserve"> </v>
      </c>
      <c r="U32" s="280">
        <f>IF(ISERROR(G32-L34-N32)," ",G32-L34-N32)</f>
        <v>0</v>
      </c>
      <c r="V32" s="267"/>
      <c r="W32" s="713"/>
      <c r="X32" s="324"/>
      <c r="Y32" s="265"/>
      <c r="Z32" s="274">
        <v>3</v>
      </c>
    </row>
    <row r="33" spans="1:78" ht="12" customHeight="1">
      <c r="A33" s="292"/>
      <c r="B33" s="266"/>
      <c r="C33" s="713"/>
      <c r="D33" s="283" t="s">
        <v>279</v>
      </c>
      <c r="E33" s="266"/>
      <c r="F33" s="291"/>
      <c r="G33" s="284"/>
      <c r="H33" s="285"/>
      <c r="I33" s="267"/>
      <c r="J33" s="291"/>
      <c r="K33" s="286">
        <v>0</v>
      </c>
      <c r="L33" s="287"/>
      <c r="M33" s="291" t="str">
        <f>IF($F33=0," ",$F33)</f>
        <v xml:space="preserve"> </v>
      </c>
      <c r="N33" s="284"/>
      <c r="O33" s="287"/>
      <c r="P33" s="267"/>
      <c r="Q33" s="287"/>
      <c r="R33" s="287"/>
      <c r="S33" s="287"/>
      <c r="T33" s="291" t="str">
        <f>IF($F33=0," ",$F33)</f>
        <v xml:space="preserve"> </v>
      </c>
      <c r="U33" s="288">
        <f>G33-K33-N33</f>
        <v>0</v>
      </c>
      <c r="V33" s="287"/>
      <c r="W33" s="713"/>
      <c r="X33" s="282" t="s">
        <v>255</v>
      </c>
      <c r="Y33" s="700"/>
      <c r="Z33" s="274">
        <v>4</v>
      </c>
    </row>
    <row r="34" spans="1:78" ht="12" customHeight="1">
      <c r="A34" s="673"/>
      <c r="B34" s="671"/>
      <c r="C34" s="713"/>
      <c r="D34" s="276"/>
      <c r="E34" s="671"/>
      <c r="F34" s="671"/>
      <c r="G34" s="277"/>
      <c r="H34" s="278"/>
      <c r="I34" s="267"/>
      <c r="J34" s="266" t="str">
        <f>IF($F34=0," ",$F34)</f>
        <v xml:space="preserve"> </v>
      </c>
      <c r="K34" s="279"/>
      <c r="L34" s="279"/>
      <c r="M34" s="266" t="str">
        <f>IF($F34=0," ",$F34)</f>
        <v xml:space="preserve"> </v>
      </c>
      <c r="N34" s="280"/>
      <c r="O34" s="267"/>
      <c r="P34" s="267"/>
      <c r="Q34" s="267"/>
      <c r="R34" s="267"/>
      <c r="S34" s="267"/>
      <c r="T34" s="665" t="str">
        <f>IF(ISERROR(F34-J34-M34),"",F34-J34-M34)</f>
        <v/>
      </c>
      <c r="U34" s="280">
        <f>IF(ISERROR(G34-K34-N34)," ",G34-K34-N34)</f>
        <v>0</v>
      </c>
      <c r="V34" s="267"/>
      <c r="W34" s="713"/>
      <c r="X34" s="325"/>
      <c r="Y34" s="700"/>
      <c r="Z34" s="668">
        <v>5</v>
      </c>
    </row>
    <row r="35" spans="1:78" ht="12" customHeight="1">
      <c r="A35" s="275"/>
      <c r="B35" s="266"/>
      <c r="C35" s="713"/>
      <c r="D35" s="283"/>
      <c r="E35" s="266"/>
      <c r="F35" s="293"/>
      <c r="G35" s="284"/>
      <c r="H35" s="285"/>
      <c r="I35" s="267"/>
      <c r="J35" s="293"/>
      <c r="K35" s="286">
        <v>0</v>
      </c>
      <c r="L35" s="287"/>
      <c r="M35" s="293" t="str">
        <f>IF($F35=0," ",$F35)</f>
        <v xml:space="preserve"> </v>
      </c>
      <c r="N35" s="284"/>
      <c r="O35" s="287"/>
      <c r="P35" s="267"/>
      <c r="Q35" s="287"/>
      <c r="R35" s="287"/>
      <c r="S35" s="287"/>
      <c r="T35" s="293" t="str">
        <f>IF($F35=0," ",$F35)</f>
        <v xml:space="preserve"> </v>
      </c>
      <c r="U35" s="288">
        <f>G35-K35-N35</f>
        <v>0</v>
      </c>
      <c r="V35" s="287"/>
      <c r="W35" s="713"/>
      <c r="X35" s="324"/>
      <c r="Y35" s="265"/>
      <c r="Z35" s="274">
        <v>6</v>
      </c>
    </row>
    <row r="36" spans="1:78" ht="12" customHeight="1">
      <c r="A36" s="275"/>
      <c r="B36" s="266"/>
      <c r="C36" s="713"/>
      <c r="D36" s="294"/>
      <c r="E36" s="265"/>
      <c r="F36" s="264"/>
      <c r="G36" s="278"/>
      <c r="H36" s="295"/>
      <c r="I36" s="264"/>
      <c r="J36" s="264"/>
      <c r="K36" s="296"/>
      <c r="L36" s="267"/>
      <c r="M36" s="264"/>
      <c r="N36" s="280">
        <f t="shared" si="3"/>
        <v>0</v>
      </c>
      <c r="O36" s="297"/>
      <c r="P36" s="267"/>
      <c r="Q36" s="298">
        <f>IF(ISERROR(N37*I37/100-O37=0)," ",N37*I37/100-O37)</f>
        <v>0</v>
      </c>
      <c r="R36" s="281"/>
      <c r="S36" s="297" t="str">
        <f>IF(N36=0," ",Q36)</f>
        <v xml:space="preserve"> </v>
      </c>
      <c r="T36" s="264"/>
      <c r="U36" s="281"/>
      <c r="V36" s="297"/>
      <c r="W36" s="713"/>
      <c r="X36" s="257" t="s">
        <v>648</v>
      </c>
      <c r="Y36" s="265" t="s">
        <v>253</v>
      </c>
      <c r="Z36" s="274">
        <v>7</v>
      </c>
    </row>
    <row r="37" spans="1:78" ht="12" customHeight="1">
      <c r="A37" s="299"/>
      <c r="B37" s="269"/>
      <c r="C37" s="270"/>
      <c r="D37" s="300" t="s">
        <v>1</v>
      </c>
      <c r="E37" s="268"/>
      <c r="F37" s="271"/>
      <c r="G37" s="301">
        <f>SUM(G31,G33,G35)</f>
        <v>0</v>
      </c>
      <c r="H37" s="301">
        <f>ROUNDDOWN(G37*$I37/100,0)</f>
        <v>0</v>
      </c>
      <c r="I37" s="670"/>
      <c r="J37" s="271"/>
      <c r="K37" s="303">
        <f>K31+K33+K35</f>
        <v>0</v>
      </c>
      <c r="L37" s="301" t="str">
        <f>IF(K37=0,"",ROUNDDOWN(K37*$I37/100,0))</f>
        <v/>
      </c>
      <c r="M37" s="271"/>
      <c r="N37" s="301">
        <f>SUM(N31,N33,N35)</f>
        <v>0</v>
      </c>
      <c r="O37" s="301">
        <f>ROUNDDOWN(N37*$I37/100,0)</f>
        <v>0</v>
      </c>
      <c r="P37" s="305"/>
      <c r="Q37" s="301">
        <v>0</v>
      </c>
      <c r="R37" s="306">
        <f>IF(ISERROR(N37-O37-Q36-Q37),0,N37-O37-Q36-Q37)</f>
        <v>0</v>
      </c>
      <c r="S37" s="301">
        <f>R37+Q37</f>
        <v>0</v>
      </c>
      <c r="T37" s="271"/>
      <c r="U37" s="304">
        <f>U35+U33+U31</f>
        <v>0</v>
      </c>
      <c r="V37" s="307">
        <f>IF(ISERROR(H37-O37-Q37)," ",H37-O37-Q37)</f>
        <v>0</v>
      </c>
      <c r="W37" s="270"/>
      <c r="X37" s="701"/>
      <c r="Y37" s="701"/>
      <c r="Z37" s="668">
        <v>8</v>
      </c>
      <c r="AA37" s="309">
        <f>G30</f>
        <v>0</v>
      </c>
      <c r="AB37" s="310">
        <f>G31</f>
        <v>0</v>
      </c>
      <c r="AC37" s="309">
        <f>G32</f>
        <v>0</v>
      </c>
      <c r="AD37" s="310">
        <f>G33</f>
        <v>0</v>
      </c>
      <c r="AE37" s="309">
        <f>G34</f>
        <v>0</v>
      </c>
      <c r="AF37" s="310">
        <f>G35</f>
        <v>0</v>
      </c>
      <c r="AG37" s="309" t="e">
        <f>#REF!</f>
        <v>#REF!</v>
      </c>
      <c r="AH37" s="310">
        <f>G37</f>
        <v>0</v>
      </c>
      <c r="AI37" s="309" t="e">
        <f>#REF!</f>
        <v>#REF!</v>
      </c>
      <c r="AJ37" s="310">
        <f>H37</f>
        <v>0</v>
      </c>
      <c r="AK37" s="309">
        <f>K30</f>
        <v>0</v>
      </c>
      <c r="AL37" s="310">
        <f>K31</f>
        <v>0</v>
      </c>
      <c r="AM37" s="309">
        <f>L34</f>
        <v>0</v>
      </c>
      <c r="AN37" s="310">
        <f>K33</f>
        <v>0</v>
      </c>
      <c r="AO37" s="309">
        <f>K34</f>
        <v>0</v>
      </c>
      <c r="AP37" s="310">
        <f>K35</f>
        <v>0</v>
      </c>
      <c r="AQ37" s="309">
        <f>N30</f>
        <v>0</v>
      </c>
      <c r="AR37" s="310">
        <f>N31</f>
        <v>0</v>
      </c>
      <c r="AS37" s="309">
        <f>N32</f>
        <v>0</v>
      </c>
      <c r="AT37" s="310">
        <f>N33</f>
        <v>0</v>
      </c>
      <c r="AU37" s="309">
        <f>N34</f>
        <v>0</v>
      </c>
      <c r="AV37" s="310">
        <f>N35</f>
        <v>0</v>
      </c>
      <c r="AW37" s="309" t="e">
        <f>#REF!</f>
        <v>#REF!</v>
      </c>
      <c r="AX37" s="310">
        <f>N37</f>
        <v>0</v>
      </c>
      <c r="AY37" s="309" t="e">
        <f>#REF!</f>
        <v>#REF!</v>
      </c>
      <c r="AZ37" s="310" t="e">
        <f>#REF!</f>
        <v>#REF!</v>
      </c>
      <c r="BA37" s="311">
        <f>O36</f>
        <v>0</v>
      </c>
      <c r="BB37" s="310">
        <f>O37</f>
        <v>0</v>
      </c>
      <c r="BC37" s="312" t="e">
        <f>#REF!</f>
        <v>#REF!</v>
      </c>
      <c r="BD37" s="309" t="e">
        <f>#REF!</f>
        <v>#REF!</v>
      </c>
      <c r="BE37" s="312">
        <f>Q36</f>
        <v>0</v>
      </c>
      <c r="BF37" s="310">
        <f>Q37</f>
        <v>0</v>
      </c>
      <c r="BG37" s="312" t="e">
        <f>#REF!</f>
        <v>#REF!</v>
      </c>
      <c r="BH37" s="309" t="e">
        <f>#REF!</f>
        <v>#REF!</v>
      </c>
      <c r="BI37" s="312">
        <f>R36</f>
        <v>0</v>
      </c>
      <c r="BJ37" s="310">
        <f>R37</f>
        <v>0</v>
      </c>
      <c r="BK37" s="312" t="e">
        <f>#REF!</f>
        <v>#REF!</v>
      </c>
      <c r="BL37" s="309" t="e">
        <f>#REF!</f>
        <v>#REF!</v>
      </c>
      <c r="BM37" s="312" t="str">
        <f>S36</f>
        <v xml:space="preserve"> </v>
      </c>
      <c r="BN37" s="310">
        <f>S37</f>
        <v>0</v>
      </c>
      <c r="BO37" s="309">
        <f>U30</f>
        <v>0</v>
      </c>
      <c r="BP37" s="310">
        <f>U31</f>
        <v>0</v>
      </c>
      <c r="BQ37" s="309">
        <f>U32</f>
        <v>0</v>
      </c>
      <c r="BR37" s="310">
        <f>U33</f>
        <v>0</v>
      </c>
      <c r="BS37" s="309">
        <f>U34</f>
        <v>0</v>
      </c>
      <c r="BT37" s="310">
        <f>U35</f>
        <v>0</v>
      </c>
      <c r="BU37" s="309" t="e">
        <f>#REF!</f>
        <v>#REF!</v>
      </c>
      <c r="BV37" s="310">
        <f>U37</f>
        <v>0</v>
      </c>
      <c r="BW37" s="309" t="e">
        <f>#REF!</f>
        <v>#REF!</v>
      </c>
      <c r="BX37" s="310" t="e">
        <f>#REF!</f>
        <v>#REF!</v>
      </c>
      <c r="BY37" s="309">
        <f>V36</f>
        <v>0</v>
      </c>
      <c r="BZ37" s="310">
        <f>V37</f>
        <v>0</v>
      </c>
    </row>
    <row r="38" spans="1:78" ht="12" customHeight="1">
      <c r="A38" s="275"/>
      <c r="B38" s="266"/>
      <c r="C38" s="267"/>
      <c r="D38" s="276"/>
      <c r="E38" s="266"/>
      <c r="F38" s="267"/>
      <c r="G38" s="277"/>
      <c r="H38" s="278"/>
      <c r="I38" s="267"/>
      <c r="J38" s="267"/>
      <c r="K38" s="279"/>
      <c r="L38" s="267"/>
      <c r="M38" s="267"/>
      <c r="N38" s="280">
        <f t="shared" ref="N38" si="4">G38</f>
        <v>0</v>
      </c>
      <c r="O38" s="281"/>
      <c r="P38" s="281"/>
      <c r="Q38" s="281"/>
      <c r="R38" s="281"/>
      <c r="S38" s="281"/>
      <c r="T38" s="267"/>
      <c r="U38" s="280">
        <f>IF(ISERROR(G38-K38-N38)," ",G38-K38-N38)</f>
        <v>0</v>
      </c>
      <c r="V38" s="281"/>
      <c r="W38" s="267"/>
      <c r="X38" s="282"/>
      <c r="Y38" s="265"/>
      <c r="Z38" s="274">
        <v>1</v>
      </c>
    </row>
    <row r="39" spans="1:78" ht="12" customHeight="1">
      <c r="A39" s="275"/>
      <c r="B39" s="266"/>
      <c r="C39" s="713" t="str">
        <f>IF(A42="","",C31)</f>
        <v/>
      </c>
      <c r="D39" s="283" t="s">
        <v>39</v>
      </c>
      <c r="E39" s="266"/>
      <c r="F39" s="267"/>
      <c r="G39" s="669"/>
      <c r="H39" s="285"/>
      <c r="I39" s="267"/>
      <c r="J39" s="267"/>
      <c r="K39" s="699"/>
      <c r="L39" s="287"/>
      <c r="M39" s="267"/>
      <c r="N39" s="669"/>
      <c r="O39" s="287"/>
      <c r="P39" s="267"/>
      <c r="Q39" s="287"/>
      <c r="R39" s="287"/>
      <c r="S39" s="287"/>
      <c r="T39" s="267"/>
      <c r="U39" s="288">
        <f>G39-K39-N39</f>
        <v>0</v>
      </c>
      <c r="V39" s="287"/>
      <c r="W39" s="713"/>
      <c r="X39" s="289"/>
      <c r="Y39" s="330" t="s">
        <v>278</v>
      </c>
      <c r="Z39" s="668">
        <v>2</v>
      </c>
    </row>
    <row r="40" spans="1:78" ht="12" customHeight="1">
      <c r="A40" s="290"/>
      <c r="B40" s="266"/>
      <c r="C40" s="713"/>
      <c r="D40" s="276"/>
      <c r="E40" s="266"/>
      <c r="F40" s="291"/>
      <c r="G40" s="277"/>
      <c r="H40" s="278"/>
      <c r="I40" s="267"/>
      <c r="J40" s="291"/>
      <c r="K40" s="267"/>
      <c r="L40" s="267"/>
      <c r="M40" s="291" t="str">
        <f>IF($F40=0," ",$F40)</f>
        <v xml:space="preserve"> </v>
      </c>
      <c r="N40" s="280">
        <f t="shared" ref="N40:N44" si="5">G40</f>
        <v>0</v>
      </c>
      <c r="O40" s="267"/>
      <c r="P40" s="291"/>
      <c r="Q40" s="267"/>
      <c r="R40" s="267"/>
      <c r="S40" s="267"/>
      <c r="T40" s="291" t="str">
        <f>IF($F40=0," ",$F40)</f>
        <v xml:space="preserve"> </v>
      </c>
      <c r="U40" s="280">
        <f>IF(ISERROR(G40-L42-N40)," ",G40-L42-N40)</f>
        <v>0</v>
      </c>
      <c r="V40" s="267"/>
      <c r="W40" s="713"/>
      <c r="X40" s="324"/>
      <c r="Y40" s="265"/>
      <c r="Z40" s="274">
        <v>3</v>
      </c>
    </row>
    <row r="41" spans="1:78" ht="12" customHeight="1">
      <c r="A41" s="292"/>
      <c r="B41" s="266"/>
      <c r="C41" s="713"/>
      <c r="D41" s="283" t="s">
        <v>279</v>
      </c>
      <c r="E41" s="266"/>
      <c r="F41" s="291"/>
      <c r="G41" s="284"/>
      <c r="H41" s="285"/>
      <c r="I41" s="267"/>
      <c r="J41" s="291"/>
      <c r="K41" s="286">
        <v>0</v>
      </c>
      <c r="L41" s="287"/>
      <c r="M41" s="291" t="str">
        <f>IF($F41=0," ",$F41)</f>
        <v xml:space="preserve"> </v>
      </c>
      <c r="N41" s="284"/>
      <c r="O41" s="287"/>
      <c r="P41" s="267"/>
      <c r="Q41" s="287"/>
      <c r="R41" s="287"/>
      <c r="S41" s="287"/>
      <c r="T41" s="291" t="str">
        <f>IF($F41=0," ",$F41)</f>
        <v xml:space="preserve"> </v>
      </c>
      <c r="U41" s="288">
        <f>G41-K41-N41</f>
        <v>0</v>
      </c>
      <c r="V41" s="287"/>
      <c r="W41" s="713"/>
      <c r="X41" s="282" t="s">
        <v>255</v>
      </c>
      <c r="Y41" s="700"/>
      <c r="Z41" s="274">
        <v>4</v>
      </c>
    </row>
    <row r="42" spans="1:78" ht="12" customHeight="1">
      <c r="A42" s="673"/>
      <c r="B42" s="671"/>
      <c r="C42" s="713"/>
      <c r="D42" s="276"/>
      <c r="E42" s="671"/>
      <c r="F42" s="671"/>
      <c r="G42" s="277"/>
      <c r="H42" s="278"/>
      <c r="I42" s="267"/>
      <c r="J42" s="266" t="str">
        <f>IF($F42=0," ",$F42)</f>
        <v xml:space="preserve"> </v>
      </c>
      <c r="K42" s="279"/>
      <c r="L42" s="279"/>
      <c r="M42" s="266" t="str">
        <f>IF($F42=0," ",$F42)</f>
        <v xml:space="preserve"> </v>
      </c>
      <c r="N42" s="280"/>
      <c r="O42" s="267"/>
      <c r="P42" s="267"/>
      <c r="Q42" s="267"/>
      <c r="R42" s="267"/>
      <c r="S42" s="267"/>
      <c r="T42" s="665" t="str">
        <f>IF(ISERROR(F42-J42-M42),"",F42-J42-M42)</f>
        <v/>
      </c>
      <c r="U42" s="280">
        <f>IF(ISERROR(G42-K42-N42)," ",G42-K42-N42)</f>
        <v>0</v>
      </c>
      <c r="V42" s="267"/>
      <c r="W42" s="713"/>
      <c r="X42" s="325"/>
      <c r="Y42" s="700"/>
      <c r="Z42" s="668">
        <v>5</v>
      </c>
    </row>
    <row r="43" spans="1:78" ht="12" customHeight="1">
      <c r="A43" s="275"/>
      <c r="B43" s="266"/>
      <c r="C43" s="713"/>
      <c r="D43" s="283"/>
      <c r="E43" s="266"/>
      <c r="F43" s="293"/>
      <c r="G43" s="284"/>
      <c r="H43" s="285"/>
      <c r="I43" s="267"/>
      <c r="J43" s="293"/>
      <c r="K43" s="286">
        <v>0</v>
      </c>
      <c r="L43" s="287"/>
      <c r="M43" s="293" t="str">
        <f>IF($F43=0," ",$F43)</f>
        <v xml:space="preserve"> </v>
      </c>
      <c r="N43" s="284"/>
      <c r="O43" s="287"/>
      <c r="P43" s="267"/>
      <c r="Q43" s="287"/>
      <c r="R43" s="287"/>
      <c r="S43" s="287"/>
      <c r="T43" s="293" t="str">
        <f>IF($F43=0," ",$F43)</f>
        <v xml:space="preserve"> </v>
      </c>
      <c r="U43" s="288">
        <f>G43-K43-N43</f>
        <v>0</v>
      </c>
      <c r="V43" s="287"/>
      <c r="W43" s="713"/>
      <c r="X43" s="324"/>
      <c r="Y43" s="265"/>
      <c r="Z43" s="274">
        <v>6</v>
      </c>
    </row>
    <row r="44" spans="1:78" ht="12" customHeight="1">
      <c r="A44" s="275"/>
      <c r="B44" s="266"/>
      <c r="C44" s="713"/>
      <c r="D44" s="294"/>
      <c r="E44" s="265"/>
      <c r="F44" s="264"/>
      <c r="G44" s="278"/>
      <c r="H44" s="295"/>
      <c r="I44" s="264"/>
      <c r="J44" s="264"/>
      <c r="K44" s="296"/>
      <c r="L44" s="267"/>
      <c r="M44" s="264"/>
      <c r="N44" s="280">
        <f t="shared" si="5"/>
        <v>0</v>
      </c>
      <c r="O44" s="297"/>
      <c r="P44" s="267"/>
      <c r="Q44" s="298">
        <f>IF(ISERROR(N45*I45/100-O45=0)," ",N45*I45/100-O45)</f>
        <v>0</v>
      </c>
      <c r="R44" s="281"/>
      <c r="S44" s="297" t="str">
        <f>IF(N44=0," ",Q44)</f>
        <v xml:space="preserve"> </v>
      </c>
      <c r="T44" s="264"/>
      <c r="U44" s="281"/>
      <c r="V44" s="297"/>
      <c r="W44" s="713"/>
      <c r="X44" s="257" t="s">
        <v>648</v>
      </c>
      <c r="Y44" s="265" t="s">
        <v>253</v>
      </c>
      <c r="Z44" s="274">
        <v>7</v>
      </c>
    </row>
    <row r="45" spans="1:78" ht="12" customHeight="1">
      <c r="A45" s="299"/>
      <c r="B45" s="269"/>
      <c r="C45" s="270"/>
      <c r="D45" s="300" t="s">
        <v>1</v>
      </c>
      <c r="E45" s="268"/>
      <c r="F45" s="271"/>
      <c r="G45" s="301">
        <f>SUM(G39,G41,G43)</f>
        <v>0</v>
      </c>
      <c r="H45" s="301">
        <f>ROUNDDOWN(G45*$I45/100,0)</f>
        <v>0</v>
      </c>
      <c r="I45" s="670"/>
      <c r="J45" s="271"/>
      <c r="K45" s="303">
        <f>K39+K41+K43</f>
        <v>0</v>
      </c>
      <c r="L45" s="301" t="str">
        <f>IF(K45=0,"",ROUNDDOWN(K45*$I45/100,0))</f>
        <v/>
      </c>
      <c r="M45" s="271"/>
      <c r="N45" s="301">
        <f>SUM(N39,N41,N43)</f>
        <v>0</v>
      </c>
      <c r="O45" s="301">
        <f>ROUNDDOWN(N45*$I45/100,0)</f>
        <v>0</v>
      </c>
      <c r="P45" s="305"/>
      <c r="Q45" s="301">
        <v>0</v>
      </c>
      <c r="R45" s="306">
        <f>IF(ISERROR(N45-O45-Q44-Q45),0,N45-O45-Q44-Q45)</f>
        <v>0</v>
      </c>
      <c r="S45" s="301">
        <f>R45+Q45</f>
        <v>0</v>
      </c>
      <c r="T45" s="271"/>
      <c r="U45" s="304">
        <f>U43+U41+U39</f>
        <v>0</v>
      </c>
      <c r="V45" s="307">
        <f>IF(ISERROR(H45-O45-Q45)," ",H45-O45-Q45)</f>
        <v>0</v>
      </c>
      <c r="W45" s="270"/>
      <c r="X45" s="701"/>
      <c r="Y45" s="701"/>
      <c r="Z45" s="668">
        <v>8</v>
      </c>
      <c r="AA45" s="309">
        <f>G38</f>
        <v>0</v>
      </c>
      <c r="AB45" s="310">
        <f>G39</f>
        <v>0</v>
      </c>
      <c r="AC45" s="309">
        <f>G40</f>
        <v>0</v>
      </c>
      <c r="AD45" s="310">
        <f>G41</f>
        <v>0</v>
      </c>
      <c r="AE45" s="309">
        <f>G42</f>
        <v>0</v>
      </c>
      <c r="AF45" s="310">
        <f>G43</f>
        <v>0</v>
      </c>
      <c r="AG45" s="309" t="e">
        <f>#REF!</f>
        <v>#REF!</v>
      </c>
      <c r="AH45" s="310">
        <f>G45</f>
        <v>0</v>
      </c>
      <c r="AI45" s="309" t="e">
        <f>#REF!</f>
        <v>#REF!</v>
      </c>
      <c r="AJ45" s="310">
        <f>H45</f>
        <v>0</v>
      </c>
      <c r="AK45" s="309">
        <f>K38</f>
        <v>0</v>
      </c>
      <c r="AL45" s="310">
        <f>K39</f>
        <v>0</v>
      </c>
      <c r="AM45" s="309">
        <f>L42</f>
        <v>0</v>
      </c>
      <c r="AN45" s="310">
        <f>K41</f>
        <v>0</v>
      </c>
      <c r="AO45" s="309">
        <f>K42</f>
        <v>0</v>
      </c>
      <c r="AP45" s="310">
        <f>K43</f>
        <v>0</v>
      </c>
      <c r="AQ45" s="309">
        <f>N38</f>
        <v>0</v>
      </c>
      <c r="AR45" s="310">
        <f>N39</f>
        <v>0</v>
      </c>
      <c r="AS45" s="309">
        <f>N40</f>
        <v>0</v>
      </c>
      <c r="AT45" s="310">
        <f>N41</f>
        <v>0</v>
      </c>
      <c r="AU45" s="309">
        <f>N42</f>
        <v>0</v>
      </c>
      <c r="AV45" s="310">
        <f>N43</f>
        <v>0</v>
      </c>
      <c r="AW45" s="309" t="e">
        <f>#REF!</f>
        <v>#REF!</v>
      </c>
      <c r="AX45" s="310">
        <f>N45</f>
        <v>0</v>
      </c>
      <c r="AY45" s="309" t="e">
        <f>#REF!</f>
        <v>#REF!</v>
      </c>
      <c r="AZ45" s="310" t="e">
        <f>#REF!</f>
        <v>#REF!</v>
      </c>
      <c r="BA45" s="311">
        <f>O44</f>
        <v>0</v>
      </c>
      <c r="BB45" s="310">
        <f>O45</f>
        <v>0</v>
      </c>
      <c r="BC45" s="312" t="e">
        <f>#REF!</f>
        <v>#REF!</v>
      </c>
      <c r="BD45" s="309" t="e">
        <f>#REF!</f>
        <v>#REF!</v>
      </c>
      <c r="BE45" s="312">
        <f>Q44</f>
        <v>0</v>
      </c>
      <c r="BF45" s="310">
        <f>Q45</f>
        <v>0</v>
      </c>
      <c r="BG45" s="312" t="e">
        <f>#REF!</f>
        <v>#REF!</v>
      </c>
      <c r="BH45" s="309" t="e">
        <f>#REF!</f>
        <v>#REF!</v>
      </c>
      <c r="BI45" s="312">
        <f>R44</f>
        <v>0</v>
      </c>
      <c r="BJ45" s="310">
        <f>R45</f>
        <v>0</v>
      </c>
      <c r="BK45" s="312" t="e">
        <f>#REF!</f>
        <v>#REF!</v>
      </c>
      <c r="BL45" s="309" t="e">
        <f>#REF!</f>
        <v>#REF!</v>
      </c>
      <c r="BM45" s="312" t="str">
        <f>S44</f>
        <v xml:space="preserve"> </v>
      </c>
      <c r="BN45" s="310">
        <f>S45</f>
        <v>0</v>
      </c>
      <c r="BO45" s="309">
        <f>U38</f>
        <v>0</v>
      </c>
      <c r="BP45" s="310">
        <f>U39</f>
        <v>0</v>
      </c>
      <c r="BQ45" s="309">
        <f>U40</f>
        <v>0</v>
      </c>
      <c r="BR45" s="310">
        <f>U41</f>
        <v>0</v>
      </c>
      <c r="BS45" s="309">
        <f>U42</f>
        <v>0</v>
      </c>
      <c r="BT45" s="310">
        <f>U43</f>
        <v>0</v>
      </c>
      <c r="BU45" s="309" t="e">
        <f>#REF!</f>
        <v>#REF!</v>
      </c>
      <c r="BV45" s="310">
        <f>U45</f>
        <v>0</v>
      </c>
      <c r="BW45" s="309" t="e">
        <f>#REF!</f>
        <v>#REF!</v>
      </c>
      <c r="BX45" s="310" t="e">
        <f>#REF!</f>
        <v>#REF!</v>
      </c>
      <c r="BY45" s="309">
        <f>V44</f>
        <v>0</v>
      </c>
      <c r="BZ45" s="310">
        <f>V45</f>
        <v>0</v>
      </c>
    </row>
    <row r="46" spans="1:78" ht="12" hidden="1" customHeight="1" outlineLevel="1">
      <c r="A46" s="275"/>
      <c r="B46" s="266"/>
      <c r="C46" s="267"/>
      <c r="D46" s="276"/>
      <c r="E46" s="266"/>
      <c r="F46" s="267"/>
      <c r="G46" s="277"/>
      <c r="H46" s="278"/>
      <c r="I46" s="267"/>
      <c r="J46" s="267"/>
      <c r="K46" s="279"/>
      <c r="L46" s="267"/>
      <c r="M46" s="267"/>
      <c r="N46" s="280">
        <f t="shared" ref="N46" si="6">G46</f>
        <v>0</v>
      </c>
      <c r="O46" s="281"/>
      <c r="P46" s="281"/>
      <c r="Q46" s="281"/>
      <c r="R46" s="281"/>
      <c r="S46" s="281"/>
      <c r="T46" s="267"/>
      <c r="U46" s="280">
        <f>IF(ISERROR(G46-K46-N46)," ",G46-K46-N46)</f>
        <v>0</v>
      </c>
      <c r="V46" s="281"/>
      <c r="W46" s="267"/>
      <c r="X46" s="282"/>
      <c r="Y46" s="265"/>
      <c r="Z46" s="274">
        <v>1</v>
      </c>
    </row>
    <row r="47" spans="1:78" ht="12" hidden="1" customHeight="1" outlineLevel="1">
      <c r="A47" s="275"/>
      <c r="B47" s="266"/>
      <c r="C47" s="713" t="str">
        <f>IF(A50="","",C39)</f>
        <v/>
      </c>
      <c r="D47" s="283" t="s">
        <v>39</v>
      </c>
      <c r="E47" s="266"/>
      <c r="F47" s="267"/>
      <c r="G47" s="669"/>
      <c r="H47" s="285"/>
      <c r="I47" s="267"/>
      <c r="J47" s="267"/>
      <c r="K47" s="699"/>
      <c r="L47" s="287"/>
      <c r="M47" s="267"/>
      <c r="N47" s="669"/>
      <c r="O47" s="287"/>
      <c r="P47" s="267"/>
      <c r="Q47" s="287"/>
      <c r="R47" s="287"/>
      <c r="S47" s="287"/>
      <c r="T47" s="267"/>
      <c r="U47" s="288">
        <f>G47-K47-N47</f>
        <v>0</v>
      </c>
      <c r="V47" s="287"/>
      <c r="W47" s="713"/>
      <c r="X47" s="289"/>
      <c r="Y47" s="330" t="s">
        <v>278</v>
      </c>
      <c r="Z47" s="668">
        <v>2</v>
      </c>
    </row>
    <row r="48" spans="1:78" ht="12" hidden="1" customHeight="1" outlineLevel="1">
      <c r="A48" s="290"/>
      <c r="B48" s="266"/>
      <c r="C48" s="713"/>
      <c r="D48" s="276"/>
      <c r="E48" s="266"/>
      <c r="F48" s="291"/>
      <c r="G48" s="277"/>
      <c r="H48" s="278"/>
      <c r="I48" s="267"/>
      <c r="J48" s="291"/>
      <c r="K48" s="267"/>
      <c r="L48" s="267"/>
      <c r="M48" s="291" t="str">
        <f>IF($F48=0," ",$F48)</f>
        <v xml:space="preserve"> </v>
      </c>
      <c r="N48" s="280">
        <f t="shared" ref="N48:N52" si="7">G48</f>
        <v>0</v>
      </c>
      <c r="O48" s="267"/>
      <c r="P48" s="291"/>
      <c r="Q48" s="267"/>
      <c r="R48" s="267"/>
      <c r="S48" s="267"/>
      <c r="T48" s="291" t="str">
        <f>IF($F48=0," ",$F48)</f>
        <v xml:space="preserve"> </v>
      </c>
      <c r="U48" s="280">
        <f>IF(ISERROR(G48-L50-N48)," ",G48-L50-N48)</f>
        <v>0</v>
      </c>
      <c r="V48" s="267"/>
      <c r="W48" s="713"/>
      <c r="X48" s="324"/>
      <c r="Y48" s="265"/>
      <c r="Z48" s="274">
        <v>3</v>
      </c>
    </row>
    <row r="49" spans="1:78" ht="12" hidden="1" customHeight="1" outlineLevel="1">
      <c r="A49" s="292"/>
      <c r="B49" s="266"/>
      <c r="C49" s="713"/>
      <c r="D49" s="283" t="s">
        <v>279</v>
      </c>
      <c r="E49" s="266"/>
      <c r="F49" s="291"/>
      <c r="G49" s="284">
        <v>0</v>
      </c>
      <c r="H49" s="285"/>
      <c r="I49" s="267"/>
      <c r="J49" s="291"/>
      <c r="K49" s="286">
        <v>0</v>
      </c>
      <c r="L49" s="287"/>
      <c r="M49" s="291" t="str">
        <f>IF($F49=0," ",$F49)</f>
        <v xml:space="preserve"> </v>
      </c>
      <c r="N49" s="284">
        <f t="shared" si="7"/>
        <v>0</v>
      </c>
      <c r="O49" s="287"/>
      <c r="P49" s="267"/>
      <c r="Q49" s="287"/>
      <c r="R49" s="287"/>
      <c r="S49" s="287"/>
      <c r="T49" s="291" t="str">
        <f>IF($F49=0," ",$F49)</f>
        <v xml:space="preserve"> </v>
      </c>
      <c r="U49" s="288">
        <f>G49-K49-N49</f>
        <v>0</v>
      </c>
      <c r="V49" s="287"/>
      <c r="W49" s="713"/>
      <c r="X49" s="282" t="s">
        <v>255</v>
      </c>
      <c r="Y49" s="700"/>
      <c r="Z49" s="274">
        <v>4</v>
      </c>
    </row>
    <row r="50" spans="1:78" ht="12" hidden="1" customHeight="1" outlineLevel="1">
      <c r="A50" s="673"/>
      <c r="B50" s="671"/>
      <c r="C50" s="713"/>
      <c r="D50" s="276"/>
      <c r="E50" s="671"/>
      <c r="F50" s="671"/>
      <c r="G50" s="277"/>
      <c r="H50" s="278"/>
      <c r="I50" s="267"/>
      <c r="J50" s="266" t="str">
        <f>IF($F50=0," ",$F50)</f>
        <v xml:space="preserve"> </v>
      </c>
      <c r="K50" s="279"/>
      <c r="L50" s="279"/>
      <c r="M50" s="266" t="str">
        <f>IF($F50=0," ",$F50)</f>
        <v xml:space="preserve"> </v>
      </c>
      <c r="N50" s="280">
        <f t="shared" si="7"/>
        <v>0</v>
      </c>
      <c r="O50" s="267"/>
      <c r="P50" s="267"/>
      <c r="Q50" s="267"/>
      <c r="R50" s="267"/>
      <c r="S50" s="267"/>
      <c r="T50" s="665" t="str">
        <f>IF(ISERROR(F50-J50-M50),"",F50-J50-M50)</f>
        <v/>
      </c>
      <c r="U50" s="280">
        <f>IF(ISERROR(G50-K50-N50)," ",G50-K50-N50)</f>
        <v>0</v>
      </c>
      <c r="V50" s="267"/>
      <c r="W50" s="713"/>
      <c r="X50" s="325"/>
      <c r="Y50" s="700"/>
      <c r="Z50" s="668">
        <v>5</v>
      </c>
    </row>
    <row r="51" spans="1:78" ht="12" hidden="1" customHeight="1" outlineLevel="1">
      <c r="A51" s="275"/>
      <c r="B51" s="266"/>
      <c r="C51" s="713"/>
      <c r="D51" s="283"/>
      <c r="E51" s="266"/>
      <c r="F51" s="293"/>
      <c r="G51" s="284">
        <v>0</v>
      </c>
      <c r="H51" s="285"/>
      <c r="I51" s="267"/>
      <c r="J51" s="293"/>
      <c r="K51" s="286">
        <v>0</v>
      </c>
      <c r="L51" s="287"/>
      <c r="M51" s="293" t="str">
        <f>IF($F51=0," ",$F51)</f>
        <v xml:space="preserve"> </v>
      </c>
      <c r="N51" s="284">
        <f t="shared" si="7"/>
        <v>0</v>
      </c>
      <c r="O51" s="287"/>
      <c r="P51" s="267"/>
      <c r="Q51" s="287"/>
      <c r="R51" s="287"/>
      <c r="S51" s="287"/>
      <c r="T51" s="293" t="str">
        <f>IF($F51=0," ",$F51)</f>
        <v xml:space="preserve"> </v>
      </c>
      <c r="U51" s="288">
        <f>G51-K51-N51</f>
        <v>0</v>
      </c>
      <c r="V51" s="287"/>
      <c r="W51" s="713"/>
      <c r="X51" s="324"/>
      <c r="Y51" s="265"/>
      <c r="Z51" s="274">
        <v>6</v>
      </c>
    </row>
    <row r="52" spans="1:78" ht="12" hidden="1" customHeight="1" outlineLevel="1">
      <c r="A52" s="275"/>
      <c r="B52" s="266"/>
      <c r="C52" s="713"/>
      <c r="D52" s="294"/>
      <c r="E52" s="265"/>
      <c r="F52" s="264"/>
      <c r="G52" s="278"/>
      <c r="H52" s="295"/>
      <c r="I52" s="264"/>
      <c r="J52" s="264"/>
      <c r="K52" s="296"/>
      <c r="L52" s="267"/>
      <c r="M52" s="264"/>
      <c r="N52" s="280">
        <f t="shared" si="7"/>
        <v>0</v>
      </c>
      <c r="O52" s="297"/>
      <c r="P52" s="267"/>
      <c r="Q52" s="298">
        <f>IF(ISERROR(N53*I53/100-O53=0)," ",N53*I53/100-O53)</f>
        <v>0</v>
      </c>
      <c r="R52" s="281"/>
      <c r="S52" s="297" t="str">
        <f>IF(N52=0," ",Q52)</f>
        <v xml:space="preserve"> </v>
      </c>
      <c r="T52" s="264"/>
      <c r="U52" s="281"/>
      <c r="V52" s="297"/>
      <c r="W52" s="713"/>
      <c r="X52" s="257" t="s">
        <v>648</v>
      </c>
      <c r="Y52" s="265" t="s">
        <v>253</v>
      </c>
      <c r="Z52" s="274">
        <v>7</v>
      </c>
    </row>
    <row r="53" spans="1:78" ht="12" hidden="1" customHeight="1" outlineLevel="1">
      <c r="A53" s="299"/>
      <c r="B53" s="269"/>
      <c r="C53" s="270"/>
      <c r="D53" s="300" t="s">
        <v>1</v>
      </c>
      <c r="E53" s="268"/>
      <c r="F53" s="271"/>
      <c r="G53" s="301">
        <f>SUM(G47,G49,G51)</f>
        <v>0</v>
      </c>
      <c r="H53" s="301">
        <f>ROUNDDOWN(G53*$I53/100,0)</f>
        <v>0</v>
      </c>
      <c r="I53" s="670"/>
      <c r="J53" s="271"/>
      <c r="K53" s="303">
        <f>K47+K49+K51</f>
        <v>0</v>
      </c>
      <c r="L53" s="301" t="str">
        <f>IF(K53=0,"",ROUNDDOWN(K53*$I53/100,0))</f>
        <v/>
      </c>
      <c r="M53" s="271"/>
      <c r="N53" s="301">
        <f>SUM(N47,N49,N51)</f>
        <v>0</v>
      </c>
      <c r="O53" s="301">
        <f>ROUNDDOWN(N53*$I53/100,0)</f>
        <v>0</v>
      </c>
      <c r="P53" s="305"/>
      <c r="Q53" s="301">
        <v>0</v>
      </c>
      <c r="R53" s="306">
        <f>IF(ISERROR(N53-O53-Q52-Q53),0,N53-O53-Q52-Q53)</f>
        <v>0</v>
      </c>
      <c r="S53" s="301">
        <f>R53+Q53</f>
        <v>0</v>
      </c>
      <c r="T53" s="271"/>
      <c r="U53" s="304">
        <f>U51+U49+U47</f>
        <v>0</v>
      </c>
      <c r="V53" s="307">
        <f>IF(ISERROR(H53-O53-Q53)," ",H53-O53-Q53)</f>
        <v>0</v>
      </c>
      <c r="W53" s="270"/>
      <c r="X53" s="701"/>
      <c r="Y53" s="701"/>
      <c r="Z53" s="668">
        <v>8</v>
      </c>
      <c r="AA53" s="309">
        <f>G46</f>
        <v>0</v>
      </c>
      <c r="AB53" s="310">
        <f>G47</f>
        <v>0</v>
      </c>
      <c r="AC53" s="309">
        <f>G48</f>
        <v>0</v>
      </c>
      <c r="AD53" s="310">
        <f>G49</f>
        <v>0</v>
      </c>
      <c r="AE53" s="309">
        <f>G50</f>
        <v>0</v>
      </c>
      <c r="AF53" s="310">
        <f>G51</f>
        <v>0</v>
      </c>
      <c r="AG53" s="309" t="e">
        <f>#REF!</f>
        <v>#REF!</v>
      </c>
      <c r="AH53" s="310">
        <f>G53</f>
        <v>0</v>
      </c>
      <c r="AI53" s="309" t="e">
        <f>#REF!</f>
        <v>#REF!</v>
      </c>
      <c r="AJ53" s="310">
        <f>H53</f>
        <v>0</v>
      </c>
      <c r="AK53" s="309">
        <f>K46</f>
        <v>0</v>
      </c>
      <c r="AL53" s="310">
        <f>K47</f>
        <v>0</v>
      </c>
      <c r="AM53" s="309">
        <f>L50</f>
        <v>0</v>
      </c>
      <c r="AN53" s="310">
        <f>K49</f>
        <v>0</v>
      </c>
      <c r="AO53" s="309">
        <f>K50</f>
        <v>0</v>
      </c>
      <c r="AP53" s="310">
        <f>K51</f>
        <v>0</v>
      </c>
      <c r="AQ53" s="309">
        <f>N46</f>
        <v>0</v>
      </c>
      <c r="AR53" s="310">
        <f>N47</f>
        <v>0</v>
      </c>
      <c r="AS53" s="309">
        <f>N48</f>
        <v>0</v>
      </c>
      <c r="AT53" s="310">
        <f>N49</f>
        <v>0</v>
      </c>
      <c r="AU53" s="309">
        <f>N50</f>
        <v>0</v>
      </c>
      <c r="AV53" s="310">
        <f>N51</f>
        <v>0</v>
      </c>
      <c r="AW53" s="309" t="e">
        <f>#REF!</f>
        <v>#REF!</v>
      </c>
      <c r="AX53" s="310">
        <f>N53</f>
        <v>0</v>
      </c>
      <c r="AY53" s="309" t="e">
        <f>#REF!</f>
        <v>#REF!</v>
      </c>
      <c r="AZ53" s="310" t="e">
        <f>#REF!</f>
        <v>#REF!</v>
      </c>
      <c r="BA53" s="311">
        <f>O52</f>
        <v>0</v>
      </c>
      <c r="BB53" s="310">
        <f>O53</f>
        <v>0</v>
      </c>
      <c r="BC53" s="312" t="e">
        <f>#REF!</f>
        <v>#REF!</v>
      </c>
      <c r="BD53" s="309" t="e">
        <f>#REF!</f>
        <v>#REF!</v>
      </c>
      <c r="BE53" s="312">
        <f>Q52</f>
        <v>0</v>
      </c>
      <c r="BF53" s="310">
        <f>Q53</f>
        <v>0</v>
      </c>
      <c r="BG53" s="312" t="e">
        <f>#REF!</f>
        <v>#REF!</v>
      </c>
      <c r="BH53" s="309" t="e">
        <f>#REF!</f>
        <v>#REF!</v>
      </c>
      <c r="BI53" s="312">
        <f>R52</f>
        <v>0</v>
      </c>
      <c r="BJ53" s="310">
        <f>R53</f>
        <v>0</v>
      </c>
      <c r="BK53" s="312" t="e">
        <f>#REF!</f>
        <v>#REF!</v>
      </c>
      <c r="BL53" s="309" t="e">
        <f>#REF!</f>
        <v>#REF!</v>
      </c>
      <c r="BM53" s="312" t="str">
        <f>S52</f>
        <v xml:space="preserve"> </v>
      </c>
      <c r="BN53" s="310">
        <f>S53</f>
        <v>0</v>
      </c>
      <c r="BO53" s="309">
        <f>U46</f>
        <v>0</v>
      </c>
      <c r="BP53" s="310">
        <f>U47</f>
        <v>0</v>
      </c>
      <c r="BQ53" s="309">
        <f>U48</f>
        <v>0</v>
      </c>
      <c r="BR53" s="310">
        <f>U49</f>
        <v>0</v>
      </c>
      <c r="BS53" s="309">
        <f>U50</f>
        <v>0</v>
      </c>
      <c r="BT53" s="310">
        <f>U51</f>
        <v>0</v>
      </c>
      <c r="BU53" s="309" t="e">
        <f>#REF!</f>
        <v>#REF!</v>
      </c>
      <c r="BV53" s="310">
        <f>U53</f>
        <v>0</v>
      </c>
      <c r="BW53" s="309" t="e">
        <f>#REF!</f>
        <v>#REF!</v>
      </c>
      <c r="BX53" s="310" t="e">
        <f>#REF!</f>
        <v>#REF!</v>
      </c>
      <c r="BY53" s="309">
        <f>V52</f>
        <v>0</v>
      </c>
      <c r="BZ53" s="310">
        <f>V53</f>
        <v>0</v>
      </c>
    </row>
    <row r="54" spans="1:78" ht="12" hidden="1" customHeight="1" outlineLevel="1">
      <c r="A54" s="275"/>
      <c r="B54" s="266"/>
      <c r="C54" s="267"/>
      <c r="D54" s="276"/>
      <c r="E54" s="266"/>
      <c r="F54" s="267"/>
      <c r="G54" s="277"/>
      <c r="H54" s="278"/>
      <c r="I54" s="267"/>
      <c r="J54" s="267"/>
      <c r="K54" s="279"/>
      <c r="L54" s="267"/>
      <c r="M54" s="267"/>
      <c r="N54" s="280">
        <f t="shared" ref="N54" si="8">G54</f>
        <v>0</v>
      </c>
      <c r="O54" s="281"/>
      <c r="P54" s="281"/>
      <c r="Q54" s="281"/>
      <c r="R54" s="281"/>
      <c r="S54" s="281"/>
      <c r="T54" s="267"/>
      <c r="U54" s="280">
        <f>IF(ISERROR(G54-K54-N54)," ",G54-K54-N54)</f>
        <v>0</v>
      </c>
      <c r="V54" s="281"/>
      <c r="W54" s="267"/>
      <c r="X54" s="282"/>
      <c r="Y54" s="265"/>
      <c r="Z54" s="274">
        <v>1</v>
      </c>
    </row>
    <row r="55" spans="1:78" ht="12" hidden="1" customHeight="1" outlineLevel="1">
      <c r="A55" s="275"/>
      <c r="B55" s="266"/>
      <c r="C55" s="713" t="str">
        <f>IF(A58="","",C47)</f>
        <v/>
      </c>
      <c r="D55" s="283" t="s">
        <v>39</v>
      </c>
      <c r="E55" s="266"/>
      <c r="F55" s="267"/>
      <c r="G55" s="669"/>
      <c r="H55" s="285"/>
      <c r="I55" s="267"/>
      <c r="J55" s="267"/>
      <c r="K55" s="699"/>
      <c r="L55" s="287"/>
      <c r="M55" s="267"/>
      <c r="N55" s="669"/>
      <c r="O55" s="287"/>
      <c r="P55" s="267"/>
      <c r="Q55" s="287"/>
      <c r="R55" s="287"/>
      <c r="S55" s="287"/>
      <c r="T55" s="267"/>
      <c r="U55" s="288">
        <f>G55-K55-N55</f>
        <v>0</v>
      </c>
      <c r="V55" s="287"/>
      <c r="W55" s="713"/>
      <c r="X55" s="289"/>
      <c r="Y55" s="330" t="s">
        <v>278</v>
      </c>
      <c r="Z55" s="668">
        <v>2</v>
      </c>
    </row>
    <row r="56" spans="1:78" ht="12" hidden="1" customHeight="1" outlineLevel="1">
      <c r="A56" s="290"/>
      <c r="B56" s="266"/>
      <c r="C56" s="713"/>
      <c r="D56" s="276"/>
      <c r="E56" s="266"/>
      <c r="F56" s="291"/>
      <c r="G56" s="277"/>
      <c r="H56" s="278"/>
      <c r="I56" s="267"/>
      <c r="J56" s="291"/>
      <c r="K56" s="267"/>
      <c r="L56" s="267"/>
      <c r="M56" s="291" t="str">
        <f>IF($F56=0," ",$F56)</f>
        <v xml:space="preserve"> </v>
      </c>
      <c r="N56" s="280">
        <f t="shared" ref="N56:N60" si="9">G56</f>
        <v>0</v>
      </c>
      <c r="O56" s="267"/>
      <c r="P56" s="291"/>
      <c r="Q56" s="267"/>
      <c r="R56" s="267"/>
      <c r="S56" s="267"/>
      <c r="T56" s="291" t="str">
        <f>IF($F56=0," ",$F56)</f>
        <v xml:space="preserve"> </v>
      </c>
      <c r="U56" s="280">
        <f>IF(ISERROR(G56-L58-N56)," ",G56-L58-N56)</f>
        <v>0</v>
      </c>
      <c r="V56" s="267"/>
      <c r="W56" s="713"/>
      <c r="X56" s="324"/>
      <c r="Y56" s="265"/>
      <c r="Z56" s="274">
        <v>3</v>
      </c>
    </row>
    <row r="57" spans="1:78" ht="12" hidden="1" customHeight="1" outlineLevel="1">
      <c r="A57" s="292"/>
      <c r="B57" s="266"/>
      <c r="C57" s="713"/>
      <c r="D57" s="283" t="s">
        <v>279</v>
      </c>
      <c r="E57" s="266"/>
      <c r="F57" s="291"/>
      <c r="G57" s="284">
        <v>0</v>
      </c>
      <c r="H57" s="285"/>
      <c r="I57" s="267"/>
      <c r="J57" s="291"/>
      <c r="K57" s="286">
        <v>0</v>
      </c>
      <c r="L57" s="287"/>
      <c r="M57" s="291" t="str">
        <f>IF($F57=0," ",$F57)</f>
        <v xml:space="preserve"> </v>
      </c>
      <c r="N57" s="284">
        <f t="shared" si="9"/>
        <v>0</v>
      </c>
      <c r="O57" s="287"/>
      <c r="P57" s="267"/>
      <c r="Q57" s="287"/>
      <c r="R57" s="287"/>
      <c r="S57" s="287"/>
      <c r="T57" s="291" t="str">
        <f>IF($F57=0," ",$F57)</f>
        <v xml:space="preserve"> </v>
      </c>
      <c r="U57" s="288">
        <f>G57-K57-N57</f>
        <v>0</v>
      </c>
      <c r="V57" s="287"/>
      <c r="W57" s="713"/>
      <c r="X57" s="282" t="s">
        <v>255</v>
      </c>
      <c r="Y57" s="700"/>
      <c r="Z57" s="274">
        <v>4</v>
      </c>
    </row>
    <row r="58" spans="1:78" ht="12" hidden="1" customHeight="1" outlineLevel="1">
      <c r="A58" s="673"/>
      <c r="B58" s="671"/>
      <c r="C58" s="713"/>
      <c r="D58" s="276"/>
      <c r="E58" s="671"/>
      <c r="F58" s="671"/>
      <c r="G58" s="277"/>
      <c r="H58" s="278"/>
      <c r="I58" s="267"/>
      <c r="J58" s="266" t="str">
        <f>IF($F58=0," ",$F58)</f>
        <v xml:space="preserve"> </v>
      </c>
      <c r="K58" s="279"/>
      <c r="L58" s="279"/>
      <c r="M58" s="266" t="str">
        <f>IF($F58=0," ",$F58)</f>
        <v xml:space="preserve"> </v>
      </c>
      <c r="N58" s="280">
        <f t="shared" si="9"/>
        <v>0</v>
      </c>
      <c r="O58" s="267"/>
      <c r="P58" s="267"/>
      <c r="Q58" s="267"/>
      <c r="R58" s="267"/>
      <c r="S58" s="267"/>
      <c r="T58" s="665" t="str">
        <f>IF(ISERROR(F58-J58-M58),"",F58-J58-M58)</f>
        <v/>
      </c>
      <c r="U58" s="280">
        <f>IF(ISERROR(G58-K58-N58)," ",G58-K58-N58)</f>
        <v>0</v>
      </c>
      <c r="V58" s="267"/>
      <c r="W58" s="713"/>
      <c r="X58" s="325"/>
      <c r="Y58" s="700"/>
      <c r="Z58" s="668">
        <v>5</v>
      </c>
    </row>
    <row r="59" spans="1:78" ht="12" hidden="1" customHeight="1" outlineLevel="1">
      <c r="A59" s="275"/>
      <c r="B59" s="266"/>
      <c r="C59" s="713"/>
      <c r="D59" s="283"/>
      <c r="E59" s="266"/>
      <c r="F59" s="293"/>
      <c r="G59" s="284">
        <v>0</v>
      </c>
      <c r="H59" s="285"/>
      <c r="I59" s="267"/>
      <c r="J59" s="293"/>
      <c r="K59" s="286">
        <v>0</v>
      </c>
      <c r="L59" s="287"/>
      <c r="M59" s="293" t="str">
        <f>IF($F59=0," ",$F59)</f>
        <v xml:space="preserve"> </v>
      </c>
      <c r="N59" s="284">
        <f t="shared" si="9"/>
        <v>0</v>
      </c>
      <c r="O59" s="287"/>
      <c r="P59" s="267"/>
      <c r="Q59" s="287"/>
      <c r="R59" s="287"/>
      <c r="S59" s="287"/>
      <c r="T59" s="293" t="str">
        <f>IF($F59=0," ",$F59)</f>
        <v xml:space="preserve"> </v>
      </c>
      <c r="U59" s="288">
        <f>G59-K59-N59</f>
        <v>0</v>
      </c>
      <c r="V59" s="287"/>
      <c r="W59" s="713"/>
      <c r="X59" s="324"/>
      <c r="Y59" s="265"/>
      <c r="Z59" s="274">
        <v>6</v>
      </c>
    </row>
    <row r="60" spans="1:78" ht="12" hidden="1" customHeight="1" outlineLevel="1">
      <c r="A60" s="275"/>
      <c r="B60" s="266"/>
      <c r="C60" s="713"/>
      <c r="D60" s="294"/>
      <c r="E60" s="265"/>
      <c r="F60" s="264"/>
      <c r="G60" s="278"/>
      <c r="H60" s="295"/>
      <c r="I60" s="264"/>
      <c r="J60" s="264"/>
      <c r="K60" s="296"/>
      <c r="L60" s="267"/>
      <c r="M60" s="264"/>
      <c r="N60" s="280">
        <f t="shared" si="9"/>
        <v>0</v>
      </c>
      <c r="O60" s="297"/>
      <c r="P60" s="267"/>
      <c r="Q60" s="298">
        <f>IF(ISERROR(N61*I61/100-O61=0)," ",N61*I61/100-O61)</f>
        <v>0</v>
      </c>
      <c r="R60" s="281"/>
      <c r="S60" s="297" t="str">
        <f>IF(N60=0," ",Q60)</f>
        <v xml:space="preserve"> </v>
      </c>
      <c r="T60" s="264"/>
      <c r="U60" s="281"/>
      <c r="V60" s="297"/>
      <c r="W60" s="713"/>
      <c r="X60" s="257" t="s">
        <v>648</v>
      </c>
      <c r="Y60" s="265" t="s">
        <v>253</v>
      </c>
      <c r="Z60" s="274">
        <v>7</v>
      </c>
    </row>
    <row r="61" spans="1:78" ht="12" hidden="1" customHeight="1" outlineLevel="1">
      <c r="A61" s="299"/>
      <c r="B61" s="269"/>
      <c r="C61" s="270"/>
      <c r="D61" s="300" t="s">
        <v>1</v>
      </c>
      <c r="E61" s="268"/>
      <c r="F61" s="271"/>
      <c r="G61" s="301">
        <f>SUM(G55,G57,G59)</f>
        <v>0</v>
      </c>
      <c r="H61" s="301">
        <f>ROUNDDOWN(G61*$I61/100,0)</f>
        <v>0</v>
      </c>
      <c r="I61" s="670"/>
      <c r="J61" s="271"/>
      <c r="K61" s="303">
        <f>K55+K57+K59</f>
        <v>0</v>
      </c>
      <c r="L61" s="301" t="str">
        <f>IF(K61=0,"",ROUNDDOWN(K61*$I61/100,0))</f>
        <v/>
      </c>
      <c r="M61" s="271"/>
      <c r="N61" s="301">
        <f>SUM(N55,N57,N59)</f>
        <v>0</v>
      </c>
      <c r="O61" s="301">
        <f>ROUNDDOWN(N61*$I61/100,0)</f>
        <v>0</v>
      </c>
      <c r="P61" s="305"/>
      <c r="Q61" s="301">
        <v>0</v>
      </c>
      <c r="R61" s="306">
        <f>IF(ISERROR(N61-O61-Q60-Q61),0,N61-O61-Q60-Q61)</f>
        <v>0</v>
      </c>
      <c r="S61" s="301">
        <f>R61+Q61</f>
        <v>0</v>
      </c>
      <c r="T61" s="271"/>
      <c r="U61" s="304">
        <f>U59+U57+U55</f>
        <v>0</v>
      </c>
      <c r="V61" s="307">
        <f>IF(ISERROR(H61-O61-Q61)," ",H61-O61-Q61)</f>
        <v>0</v>
      </c>
      <c r="W61" s="270"/>
      <c r="X61" s="701"/>
      <c r="Y61" s="701"/>
      <c r="Z61" s="668">
        <v>8</v>
      </c>
      <c r="AA61" s="309">
        <f>G54</f>
        <v>0</v>
      </c>
      <c r="AB61" s="310">
        <f>G55</f>
        <v>0</v>
      </c>
      <c r="AC61" s="309">
        <f>G56</f>
        <v>0</v>
      </c>
      <c r="AD61" s="310">
        <f>G57</f>
        <v>0</v>
      </c>
      <c r="AE61" s="309">
        <f>G58</f>
        <v>0</v>
      </c>
      <c r="AF61" s="310">
        <f>G59</f>
        <v>0</v>
      </c>
      <c r="AG61" s="309" t="e">
        <f>#REF!</f>
        <v>#REF!</v>
      </c>
      <c r="AH61" s="310">
        <f>G61</f>
        <v>0</v>
      </c>
      <c r="AI61" s="309" t="e">
        <f>#REF!</f>
        <v>#REF!</v>
      </c>
      <c r="AJ61" s="310">
        <f>H61</f>
        <v>0</v>
      </c>
      <c r="AK61" s="309">
        <f>K54</f>
        <v>0</v>
      </c>
      <c r="AL61" s="310">
        <f>K55</f>
        <v>0</v>
      </c>
      <c r="AM61" s="309">
        <f>L58</f>
        <v>0</v>
      </c>
      <c r="AN61" s="310">
        <f>K57</f>
        <v>0</v>
      </c>
      <c r="AO61" s="309">
        <f>K58</f>
        <v>0</v>
      </c>
      <c r="AP61" s="310">
        <f>K59</f>
        <v>0</v>
      </c>
      <c r="AQ61" s="309">
        <f>N54</f>
        <v>0</v>
      </c>
      <c r="AR61" s="310">
        <f>N55</f>
        <v>0</v>
      </c>
      <c r="AS61" s="309">
        <f>N56</f>
        <v>0</v>
      </c>
      <c r="AT61" s="310">
        <f>N57</f>
        <v>0</v>
      </c>
      <c r="AU61" s="309">
        <f>N58</f>
        <v>0</v>
      </c>
      <c r="AV61" s="310">
        <f>N59</f>
        <v>0</v>
      </c>
      <c r="AW61" s="309" t="e">
        <f>#REF!</f>
        <v>#REF!</v>
      </c>
      <c r="AX61" s="310">
        <f>N61</f>
        <v>0</v>
      </c>
      <c r="AY61" s="309" t="e">
        <f>#REF!</f>
        <v>#REF!</v>
      </c>
      <c r="AZ61" s="310" t="e">
        <f>#REF!</f>
        <v>#REF!</v>
      </c>
      <c r="BA61" s="311">
        <f>O60</f>
        <v>0</v>
      </c>
      <c r="BB61" s="310">
        <f>O61</f>
        <v>0</v>
      </c>
      <c r="BC61" s="312" t="e">
        <f>#REF!</f>
        <v>#REF!</v>
      </c>
      <c r="BD61" s="309" t="e">
        <f>#REF!</f>
        <v>#REF!</v>
      </c>
      <c r="BE61" s="312">
        <f>Q60</f>
        <v>0</v>
      </c>
      <c r="BF61" s="310">
        <f>Q61</f>
        <v>0</v>
      </c>
      <c r="BG61" s="312" t="e">
        <f>#REF!</f>
        <v>#REF!</v>
      </c>
      <c r="BH61" s="309" t="e">
        <f>#REF!</f>
        <v>#REF!</v>
      </c>
      <c r="BI61" s="312">
        <f>R60</f>
        <v>0</v>
      </c>
      <c r="BJ61" s="310">
        <f>R61</f>
        <v>0</v>
      </c>
      <c r="BK61" s="312" t="e">
        <f>#REF!</f>
        <v>#REF!</v>
      </c>
      <c r="BL61" s="309" t="e">
        <f>#REF!</f>
        <v>#REF!</v>
      </c>
      <c r="BM61" s="312" t="str">
        <f>S60</f>
        <v xml:space="preserve"> </v>
      </c>
      <c r="BN61" s="310">
        <f>S61</f>
        <v>0</v>
      </c>
      <c r="BO61" s="309">
        <f>U54</f>
        <v>0</v>
      </c>
      <c r="BP61" s="310">
        <f>U55</f>
        <v>0</v>
      </c>
      <c r="BQ61" s="309">
        <f>U56</f>
        <v>0</v>
      </c>
      <c r="BR61" s="310">
        <f>U57</f>
        <v>0</v>
      </c>
      <c r="BS61" s="309">
        <f>U58</f>
        <v>0</v>
      </c>
      <c r="BT61" s="310">
        <f>U59</f>
        <v>0</v>
      </c>
      <c r="BU61" s="309" t="e">
        <f>#REF!</f>
        <v>#REF!</v>
      </c>
      <c r="BV61" s="310">
        <f>U61</f>
        <v>0</v>
      </c>
      <c r="BW61" s="309" t="e">
        <f>#REF!</f>
        <v>#REF!</v>
      </c>
      <c r="BX61" s="310" t="e">
        <f>#REF!</f>
        <v>#REF!</v>
      </c>
      <c r="BY61" s="309">
        <f>V60</f>
        <v>0</v>
      </c>
      <c r="BZ61" s="310">
        <f>V61</f>
        <v>0</v>
      </c>
    </row>
    <row r="62" spans="1:78" ht="12" hidden="1" customHeight="1" outlineLevel="1">
      <c r="A62" s="275"/>
      <c r="B62" s="266"/>
      <c r="C62" s="267"/>
      <c r="D62" s="276"/>
      <c r="E62" s="266"/>
      <c r="F62" s="267"/>
      <c r="G62" s="277"/>
      <c r="H62" s="278"/>
      <c r="I62" s="267"/>
      <c r="J62" s="267"/>
      <c r="K62" s="279"/>
      <c r="L62" s="267"/>
      <c r="M62" s="267"/>
      <c r="N62" s="280">
        <f t="shared" ref="N62" si="10">G62</f>
        <v>0</v>
      </c>
      <c r="O62" s="281"/>
      <c r="P62" s="281"/>
      <c r="Q62" s="281"/>
      <c r="R62" s="281"/>
      <c r="S62" s="281"/>
      <c r="T62" s="267"/>
      <c r="U62" s="280">
        <f>IF(ISERROR(G62-K62-N62)," ",G62-K62-N62)</f>
        <v>0</v>
      </c>
      <c r="V62" s="281"/>
      <c r="W62" s="267"/>
      <c r="X62" s="282"/>
      <c r="Y62" s="265"/>
      <c r="Z62" s="274">
        <v>1</v>
      </c>
    </row>
    <row r="63" spans="1:78" ht="12" hidden="1" customHeight="1" outlineLevel="1">
      <c r="A63" s="275"/>
      <c r="B63" s="266"/>
      <c r="C63" s="713" t="str">
        <f>IF(A66="","",C55)</f>
        <v/>
      </c>
      <c r="D63" s="283" t="s">
        <v>39</v>
      </c>
      <c r="E63" s="266"/>
      <c r="F63" s="267"/>
      <c r="G63" s="669"/>
      <c r="H63" s="285"/>
      <c r="I63" s="267"/>
      <c r="J63" s="267"/>
      <c r="K63" s="699"/>
      <c r="L63" s="287"/>
      <c r="M63" s="267"/>
      <c r="N63" s="669"/>
      <c r="O63" s="287"/>
      <c r="P63" s="267"/>
      <c r="Q63" s="287"/>
      <c r="R63" s="287"/>
      <c r="S63" s="287"/>
      <c r="T63" s="267"/>
      <c r="U63" s="288">
        <f>G63-K63-N63</f>
        <v>0</v>
      </c>
      <c r="V63" s="287"/>
      <c r="W63" s="713"/>
      <c r="X63" s="289"/>
      <c r="Y63" s="330" t="s">
        <v>278</v>
      </c>
      <c r="Z63" s="668">
        <v>2</v>
      </c>
    </row>
    <row r="64" spans="1:78" ht="12" hidden="1" customHeight="1" outlineLevel="1">
      <c r="A64" s="290"/>
      <c r="B64" s="266"/>
      <c r="C64" s="713"/>
      <c r="D64" s="276"/>
      <c r="E64" s="266"/>
      <c r="F64" s="291"/>
      <c r="G64" s="277"/>
      <c r="H64" s="278"/>
      <c r="I64" s="267"/>
      <c r="J64" s="291"/>
      <c r="K64" s="267"/>
      <c r="L64" s="267"/>
      <c r="M64" s="291" t="str">
        <f>IF($F64=0," ",$F64)</f>
        <v xml:space="preserve"> </v>
      </c>
      <c r="N64" s="280">
        <f t="shared" ref="N64:N68" si="11">G64</f>
        <v>0</v>
      </c>
      <c r="O64" s="267"/>
      <c r="P64" s="291"/>
      <c r="Q64" s="267"/>
      <c r="R64" s="267"/>
      <c r="S64" s="267"/>
      <c r="T64" s="291" t="str">
        <f>IF($F64=0," ",$F64)</f>
        <v xml:space="preserve"> </v>
      </c>
      <c r="U64" s="280">
        <f>IF(ISERROR(G64-L66-N64)," ",G64-L66-N64)</f>
        <v>0</v>
      </c>
      <c r="V64" s="267"/>
      <c r="W64" s="713"/>
      <c r="X64" s="324"/>
      <c r="Y64" s="265"/>
      <c r="Z64" s="274">
        <v>3</v>
      </c>
    </row>
    <row r="65" spans="1:78" ht="12" hidden="1" customHeight="1" outlineLevel="1">
      <c r="A65" s="292"/>
      <c r="B65" s="266"/>
      <c r="C65" s="713"/>
      <c r="D65" s="283" t="s">
        <v>279</v>
      </c>
      <c r="E65" s="266"/>
      <c r="F65" s="291"/>
      <c r="G65" s="284">
        <v>0</v>
      </c>
      <c r="H65" s="285"/>
      <c r="I65" s="267"/>
      <c r="J65" s="291"/>
      <c r="K65" s="286">
        <v>0</v>
      </c>
      <c r="L65" s="287"/>
      <c r="M65" s="291" t="str">
        <f>IF($F65=0," ",$F65)</f>
        <v xml:space="preserve"> </v>
      </c>
      <c r="N65" s="284">
        <f t="shared" si="11"/>
        <v>0</v>
      </c>
      <c r="O65" s="287"/>
      <c r="P65" s="267"/>
      <c r="Q65" s="287"/>
      <c r="R65" s="287"/>
      <c r="S65" s="287"/>
      <c r="T65" s="291" t="str">
        <f>IF($F65=0," ",$F65)</f>
        <v xml:space="preserve"> </v>
      </c>
      <c r="U65" s="288">
        <f>G65-K65-N65</f>
        <v>0</v>
      </c>
      <c r="V65" s="287"/>
      <c r="W65" s="713"/>
      <c r="X65" s="282" t="s">
        <v>255</v>
      </c>
      <c r="Y65" s="700"/>
      <c r="Z65" s="274">
        <v>4</v>
      </c>
    </row>
    <row r="66" spans="1:78" ht="12" hidden="1" customHeight="1" outlineLevel="1">
      <c r="A66" s="673"/>
      <c r="B66" s="671"/>
      <c r="C66" s="713"/>
      <c r="D66" s="276"/>
      <c r="E66" s="671"/>
      <c r="F66" s="671"/>
      <c r="G66" s="277"/>
      <c r="H66" s="278"/>
      <c r="I66" s="267"/>
      <c r="J66" s="266" t="str">
        <f>IF($F66=0," ",$F66)</f>
        <v xml:space="preserve"> </v>
      </c>
      <c r="K66" s="279"/>
      <c r="L66" s="279"/>
      <c r="M66" s="266" t="str">
        <f>IF($F66=0," ",$F66)</f>
        <v xml:space="preserve"> </v>
      </c>
      <c r="N66" s="280">
        <f t="shared" si="11"/>
        <v>0</v>
      </c>
      <c r="O66" s="267"/>
      <c r="P66" s="267"/>
      <c r="Q66" s="267"/>
      <c r="R66" s="267"/>
      <c r="S66" s="267"/>
      <c r="T66" s="665" t="str">
        <f>IF(ISERROR(F66-J66-M66),"",F66-J66-M66)</f>
        <v/>
      </c>
      <c r="U66" s="280">
        <f>IF(ISERROR(G66-K66-N66)," ",G66-K66-N66)</f>
        <v>0</v>
      </c>
      <c r="V66" s="267"/>
      <c r="W66" s="713"/>
      <c r="X66" s="325"/>
      <c r="Y66" s="700"/>
      <c r="Z66" s="668">
        <v>5</v>
      </c>
    </row>
    <row r="67" spans="1:78" ht="12" hidden="1" customHeight="1" outlineLevel="1">
      <c r="A67" s="275"/>
      <c r="B67" s="266"/>
      <c r="C67" s="713"/>
      <c r="D67" s="283"/>
      <c r="E67" s="266"/>
      <c r="F67" s="293"/>
      <c r="G67" s="284">
        <v>0</v>
      </c>
      <c r="H67" s="285"/>
      <c r="I67" s="267"/>
      <c r="J67" s="293"/>
      <c r="K67" s="286">
        <v>0</v>
      </c>
      <c r="L67" s="287"/>
      <c r="M67" s="293" t="str">
        <f>IF($F67=0," ",$F67)</f>
        <v xml:space="preserve"> </v>
      </c>
      <c r="N67" s="284">
        <f t="shared" si="11"/>
        <v>0</v>
      </c>
      <c r="O67" s="287"/>
      <c r="P67" s="267"/>
      <c r="Q67" s="287"/>
      <c r="R67" s="287"/>
      <c r="S67" s="287"/>
      <c r="T67" s="293" t="str">
        <f>IF($F67=0," ",$F67)</f>
        <v xml:space="preserve"> </v>
      </c>
      <c r="U67" s="288">
        <f>G67-K67-N67</f>
        <v>0</v>
      </c>
      <c r="V67" s="287"/>
      <c r="W67" s="713"/>
      <c r="X67" s="324"/>
      <c r="Y67" s="265"/>
      <c r="Z67" s="274">
        <v>6</v>
      </c>
    </row>
    <row r="68" spans="1:78" ht="12" hidden="1" customHeight="1" outlineLevel="1">
      <c r="A68" s="275"/>
      <c r="B68" s="266"/>
      <c r="C68" s="713"/>
      <c r="D68" s="294"/>
      <c r="E68" s="265"/>
      <c r="F68" s="264"/>
      <c r="G68" s="278"/>
      <c r="H68" s="295"/>
      <c r="I68" s="264"/>
      <c r="J68" s="264"/>
      <c r="K68" s="296"/>
      <c r="L68" s="267"/>
      <c r="M68" s="264"/>
      <c r="N68" s="280">
        <f t="shared" si="11"/>
        <v>0</v>
      </c>
      <c r="O68" s="297"/>
      <c r="P68" s="267"/>
      <c r="Q68" s="298">
        <f>IF(ISERROR(N69*I69/100-O69=0)," ",N69*I69/100-O69)</f>
        <v>0</v>
      </c>
      <c r="R68" s="281"/>
      <c r="S68" s="297" t="str">
        <f>IF(N68=0," ",Q68)</f>
        <v xml:space="preserve"> </v>
      </c>
      <c r="T68" s="264"/>
      <c r="U68" s="281"/>
      <c r="V68" s="297"/>
      <c r="W68" s="713"/>
      <c r="X68" s="257" t="s">
        <v>648</v>
      </c>
      <c r="Y68" s="265" t="s">
        <v>253</v>
      </c>
      <c r="Z68" s="274">
        <v>7</v>
      </c>
    </row>
    <row r="69" spans="1:78" ht="12" hidden="1" customHeight="1" outlineLevel="1">
      <c r="A69" s="299"/>
      <c r="B69" s="269"/>
      <c r="C69" s="270"/>
      <c r="D69" s="300" t="s">
        <v>1</v>
      </c>
      <c r="E69" s="268"/>
      <c r="F69" s="271"/>
      <c r="G69" s="301">
        <f>SUM(G63,G65,G67)</f>
        <v>0</v>
      </c>
      <c r="H69" s="301">
        <f>ROUNDDOWN(G69*$I69/100,0)</f>
        <v>0</v>
      </c>
      <c r="I69" s="670"/>
      <c r="J69" s="271"/>
      <c r="K69" s="303">
        <f>K63+K65+K67</f>
        <v>0</v>
      </c>
      <c r="L69" s="301" t="str">
        <f>IF(K69=0,"",ROUNDDOWN(K69*$I69/100,0))</f>
        <v/>
      </c>
      <c r="M69" s="271"/>
      <c r="N69" s="301">
        <f>SUM(N63,N65,N67)</f>
        <v>0</v>
      </c>
      <c r="O69" s="301">
        <f>ROUNDDOWN(N69*$I69/100,0)</f>
        <v>0</v>
      </c>
      <c r="P69" s="305"/>
      <c r="Q69" s="301">
        <v>0</v>
      </c>
      <c r="R69" s="306">
        <f>IF(ISERROR(N69-O69-Q68-Q69),0,N69-O69-Q68-Q69)</f>
        <v>0</v>
      </c>
      <c r="S69" s="301">
        <f>R69+Q69</f>
        <v>0</v>
      </c>
      <c r="T69" s="271"/>
      <c r="U69" s="304">
        <f>U67+U65+U63</f>
        <v>0</v>
      </c>
      <c r="V69" s="307">
        <f>IF(ISERROR(H69-O69-Q69)," ",H69-O69-Q69)</f>
        <v>0</v>
      </c>
      <c r="W69" s="270"/>
      <c r="X69" s="701"/>
      <c r="Y69" s="701"/>
      <c r="Z69" s="668">
        <v>8</v>
      </c>
      <c r="AA69" s="309">
        <f>G62</f>
        <v>0</v>
      </c>
      <c r="AB69" s="310">
        <f>G63</f>
        <v>0</v>
      </c>
      <c r="AC69" s="309">
        <f>G64</f>
        <v>0</v>
      </c>
      <c r="AD69" s="310">
        <f>G65</f>
        <v>0</v>
      </c>
      <c r="AE69" s="309">
        <f>G66</f>
        <v>0</v>
      </c>
      <c r="AF69" s="310">
        <f>G67</f>
        <v>0</v>
      </c>
      <c r="AG69" s="309" t="e">
        <f>#REF!</f>
        <v>#REF!</v>
      </c>
      <c r="AH69" s="310">
        <f>G69</f>
        <v>0</v>
      </c>
      <c r="AI69" s="309" t="e">
        <f>#REF!</f>
        <v>#REF!</v>
      </c>
      <c r="AJ69" s="310">
        <f>H69</f>
        <v>0</v>
      </c>
      <c r="AK69" s="309">
        <f>K62</f>
        <v>0</v>
      </c>
      <c r="AL69" s="310">
        <f>K63</f>
        <v>0</v>
      </c>
      <c r="AM69" s="309">
        <f>L66</f>
        <v>0</v>
      </c>
      <c r="AN69" s="310">
        <f>K65</f>
        <v>0</v>
      </c>
      <c r="AO69" s="309">
        <f>K66</f>
        <v>0</v>
      </c>
      <c r="AP69" s="310">
        <f>K67</f>
        <v>0</v>
      </c>
      <c r="AQ69" s="309">
        <f>N62</f>
        <v>0</v>
      </c>
      <c r="AR69" s="310">
        <f>N63</f>
        <v>0</v>
      </c>
      <c r="AS69" s="309">
        <f>N64</f>
        <v>0</v>
      </c>
      <c r="AT69" s="310">
        <f>N65</f>
        <v>0</v>
      </c>
      <c r="AU69" s="309">
        <f>N66</f>
        <v>0</v>
      </c>
      <c r="AV69" s="310">
        <f>N67</f>
        <v>0</v>
      </c>
      <c r="AW69" s="309" t="e">
        <f>#REF!</f>
        <v>#REF!</v>
      </c>
      <c r="AX69" s="310">
        <f>N69</f>
        <v>0</v>
      </c>
      <c r="AY69" s="309" t="e">
        <f>#REF!</f>
        <v>#REF!</v>
      </c>
      <c r="AZ69" s="310" t="e">
        <f>#REF!</f>
        <v>#REF!</v>
      </c>
      <c r="BA69" s="311">
        <f>O68</f>
        <v>0</v>
      </c>
      <c r="BB69" s="310">
        <f>O69</f>
        <v>0</v>
      </c>
      <c r="BC69" s="312" t="e">
        <f>#REF!</f>
        <v>#REF!</v>
      </c>
      <c r="BD69" s="309" t="e">
        <f>#REF!</f>
        <v>#REF!</v>
      </c>
      <c r="BE69" s="312">
        <f>Q68</f>
        <v>0</v>
      </c>
      <c r="BF69" s="310">
        <f>Q69</f>
        <v>0</v>
      </c>
      <c r="BG69" s="312" t="e">
        <f>#REF!</f>
        <v>#REF!</v>
      </c>
      <c r="BH69" s="309" t="e">
        <f>#REF!</f>
        <v>#REF!</v>
      </c>
      <c r="BI69" s="312">
        <f>R68</f>
        <v>0</v>
      </c>
      <c r="BJ69" s="310">
        <f>R69</f>
        <v>0</v>
      </c>
      <c r="BK69" s="312" t="e">
        <f>#REF!</f>
        <v>#REF!</v>
      </c>
      <c r="BL69" s="309" t="e">
        <f>#REF!</f>
        <v>#REF!</v>
      </c>
      <c r="BM69" s="312" t="str">
        <f>S68</f>
        <v xml:space="preserve"> </v>
      </c>
      <c r="BN69" s="310">
        <f>S69</f>
        <v>0</v>
      </c>
      <c r="BO69" s="309">
        <f>U62</f>
        <v>0</v>
      </c>
      <c r="BP69" s="310">
        <f>U63</f>
        <v>0</v>
      </c>
      <c r="BQ69" s="309">
        <f>U64</f>
        <v>0</v>
      </c>
      <c r="BR69" s="310">
        <f>U65</f>
        <v>0</v>
      </c>
      <c r="BS69" s="309">
        <f>U66</f>
        <v>0</v>
      </c>
      <c r="BT69" s="310">
        <f>U67</f>
        <v>0</v>
      </c>
      <c r="BU69" s="309" t="e">
        <f>#REF!</f>
        <v>#REF!</v>
      </c>
      <c r="BV69" s="310">
        <f>U69</f>
        <v>0</v>
      </c>
      <c r="BW69" s="309" t="e">
        <f>#REF!</f>
        <v>#REF!</v>
      </c>
      <c r="BX69" s="310" t="e">
        <f>#REF!</f>
        <v>#REF!</v>
      </c>
      <c r="BY69" s="309">
        <f>V68</f>
        <v>0</v>
      </c>
      <c r="BZ69" s="310">
        <f>V69</f>
        <v>0</v>
      </c>
    </row>
    <row r="70" spans="1:78" ht="12" hidden="1" customHeight="1" outlineLevel="1">
      <c r="A70" s="275"/>
      <c r="B70" s="266"/>
      <c r="C70" s="267"/>
      <c r="D70" s="276"/>
      <c r="E70" s="266"/>
      <c r="F70" s="267"/>
      <c r="G70" s="277"/>
      <c r="H70" s="278"/>
      <c r="I70" s="267"/>
      <c r="J70" s="267"/>
      <c r="K70" s="279"/>
      <c r="L70" s="267"/>
      <c r="M70" s="267"/>
      <c r="N70" s="280">
        <f t="shared" ref="N70" si="12">G70</f>
        <v>0</v>
      </c>
      <c r="O70" s="281"/>
      <c r="P70" s="281"/>
      <c r="Q70" s="281"/>
      <c r="R70" s="281"/>
      <c r="S70" s="281"/>
      <c r="T70" s="267"/>
      <c r="U70" s="280">
        <f>IF(ISERROR(G70-K70-N70)," ",G70-K70-N70)</f>
        <v>0</v>
      </c>
      <c r="V70" s="281"/>
      <c r="W70" s="267"/>
      <c r="X70" s="282"/>
      <c r="Y70" s="265"/>
      <c r="Z70" s="274">
        <v>1</v>
      </c>
    </row>
    <row r="71" spans="1:78" ht="12" hidden="1" customHeight="1" outlineLevel="1">
      <c r="A71" s="275"/>
      <c r="B71" s="266"/>
      <c r="C71" s="713" t="str">
        <f>IF(A74="","",C63)</f>
        <v/>
      </c>
      <c r="D71" s="283" t="s">
        <v>39</v>
      </c>
      <c r="E71" s="266"/>
      <c r="F71" s="267"/>
      <c r="G71" s="669"/>
      <c r="H71" s="285"/>
      <c r="I71" s="267"/>
      <c r="J71" s="267"/>
      <c r="K71" s="699"/>
      <c r="L71" s="287"/>
      <c r="M71" s="267"/>
      <c r="N71" s="669"/>
      <c r="O71" s="287"/>
      <c r="P71" s="267"/>
      <c r="Q71" s="287"/>
      <c r="R71" s="287"/>
      <c r="S71" s="287"/>
      <c r="T71" s="267"/>
      <c r="U71" s="288">
        <f>G71-K71-N71</f>
        <v>0</v>
      </c>
      <c r="V71" s="287"/>
      <c r="W71" s="713"/>
      <c r="X71" s="289"/>
      <c r="Y71" s="330" t="s">
        <v>278</v>
      </c>
      <c r="Z71" s="668">
        <v>2</v>
      </c>
    </row>
    <row r="72" spans="1:78" ht="12" hidden="1" customHeight="1" outlineLevel="1">
      <c r="A72" s="290"/>
      <c r="B72" s="266"/>
      <c r="C72" s="713"/>
      <c r="D72" s="276"/>
      <c r="E72" s="266"/>
      <c r="F72" s="291"/>
      <c r="G72" s="277"/>
      <c r="H72" s="278"/>
      <c r="I72" s="267"/>
      <c r="J72" s="291"/>
      <c r="K72" s="267"/>
      <c r="L72" s="267"/>
      <c r="M72" s="291" t="str">
        <f>IF($F72=0," ",$F72)</f>
        <v xml:space="preserve"> </v>
      </c>
      <c r="N72" s="280">
        <f t="shared" ref="N72:N76" si="13">G72</f>
        <v>0</v>
      </c>
      <c r="O72" s="267"/>
      <c r="P72" s="291"/>
      <c r="Q72" s="267"/>
      <c r="R72" s="267"/>
      <c r="S72" s="267"/>
      <c r="T72" s="291" t="str">
        <f>IF($F72=0," ",$F72)</f>
        <v xml:space="preserve"> </v>
      </c>
      <c r="U72" s="280">
        <f>IF(ISERROR(G72-L74-N72)," ",G72-L74-N72)</f>
        <v>0</v>
      </c>
      <c r="V72" s="267"/>
      <c r="W72" s="713"/>
      <c r="X72" s="324"/>
      <c r="Y72" s="265"/>
      <c r="Z72" s="274">
        <v>3</v>
      </c>
    </row>
    <row r="73" spans="1:78" ht="12" hidden="1" customHeight="1" outlineLevel="1">
      <c r="A73" s="292"/>
      <c r="B73" s="266"/>
      <c r="C73" s="713"/>
      <c r="D73" s="283" t="s">
        <v>279</v>
      </c>
      <c r="E73" s="266"/>
      <c r="F73" s="291"/>
      <c r="G73" s="284">
        <v>0</v>
      </c>
      <c r="H73" s="285"/>
      <c r="I73" s="267"/>
      <c r="J73" s="291"/>
      <c r="K73" s="286">
        <v>0</v>
      </c>
      <c r="L73" s="287"/>
      <c r="M73" s="291" t="str">
        <f>IF($F73=0," ",$F73)</f>
        <v xml:space="preserve"> </v>
      </c>
      <c r="N73" s="284">
        <f t="shared" si="13"/>
        <v>0</v>
      </c>
      <c r="O73" s="287"/>
      <c r="P73" s="267"/>
      <c r="Q73" s="287"/>
      <c r="R73" s="287"/>
      <c r="S73" s="287"/>
      <c r="T73" s="291" t="str">
        <f>IF($F73=0," ",$F73)</f>
        <v xml:space="preserve"> </v>
      </c>
      <c r="U73" s="288">
        <f>G73-K73-N73</f>
        <v>0</v>
      </c>
      <c r="V73" s="287"/>
      <c r="W73" s="713"/>
      <c r="X73" s="282" t="s">
        <v>255</v>
      </c>
      <c r="Y73" s="700"/>
      <c r="Z73" s="274">
        <v>4</v>
      </c>
    </row>
    <row r="74" spans="1:78" ht="12" hidden="1" customHeight="1" outlineLevel="1">
      <c r="A74" s="673"/>
      <c r="B74" s="671"/>
      <c r="C74" s="713"/>
      <c r="D74" s="276"/>
      <c r="E74" s="671"/>
      <c r="F74" s="671"/>
      <c r="G74" s="277"/>
      <c r="H74" s="278"/>
      <c r="I74" s="267"/>
      <c r="J74" s="266" t="str">
        <f>IF($F74=0," ",$F74)</f>
        <v xml:space="preserve"> </v>
      </c>
      <c r="K74" s="279"/>
      <c r="L74" s="279"/>
      <c r="M74" s="266" t="str">
        <f>IF($F74=0," ",$F74)</f>
        <v xml:space="preserve"> </v>
      </c>
      <c r="N74" s="280">
        <f t="shared" si="13"/>
        <v>0</v>
      </c>
      <c r="O74" s="267"/>
      <c r="P74" s="267"/>
      <c r="Q74" s="267"/>
      <c r="R74" s="267"/>
      <c r="S74" s="267"/>
      <c r="T74" s="665" t="str">
        <f>IF(ISERROR(F74-J74-M74),"",F74-J74-M74)</f>
        <v/>
      </c>
      <c r="U74" s="280">
        <f>IF(ISERROR(G74-K74-N74)," ",G74-K74-N74)</f>
        <v>0</v>
      </c>
      <c r="V74" s="267"/>
      <c r="W74" s="713"/>
      <c r="X74" s="325"/>
      <c r="Y74" s="700"/>
      <c r="Z74" s="668">
        <v>5</v>
      </c>
    </row>
    <row r="75" spans="1:78" ht="12" hidden="1" customHeight="1" outlineLevel="1">
      <c r="A75" s="275"/>
      <c r="B75" s="266"/>
      <c r="C75" s="713"/>
      <c r="D75" s="283"/>
      <c r="E75" s="266"/>
      <c r="F75" s="293"/>
      <c r="G75" s="284">
        <v>0</v>
      </c>
      <c r="H75" s="285"/>
      <c r="I75" s="267"/>
      <c r="J75" s="293"/>
      <c r="K75" s="286">
        <v>0</v>
      </c>
      <c r="L75" s="287"/>
      <c r="M75" s="293" t="str">
        <f>IF($F75=0," ",$F75)</f>
        <v xml:space="preserve"> </v>
      </c>
      <c r="N75" s="284">
        <f t="shared" si="13"/>
        <v>0</v>
      </c>
      <c r="O75" s="287"/>
      <c r="P75" s="267"/>
      <c r="Q75" s="287"/>
      <c r="R75" s="287"/>
      <c r="S75" s="287"/>
      <c r="T75" s="293" t="str">
        <f>IF($F75=0," ",$F75)</f>
        <v xml:space="preserve"> </v>
      </c>
      <c r="U75" s="288">
        <f>G75-K75-N75</f>
        <v>0</v>
      </c>
      <c r="V75" s="287"/>
      <c r="W75" s="713"/>
      <c r="X75" s="324"/>
      <c r="Y75" s="265"/>
      <c r="Z75" s="274">
        <v>6</v>
      </c>
    </row>
    <row r="76" spans="1:78" ht="12" hidden="1" customHeight="1" outlineLevel="1">
      <c r="A76" s="275"/>
      <c r="B76" s="266"/>
      <c r="C76" s="713"/>
      <c r="D76" s="294"/>
      <c r="E76" s="265"/>
      <c r="F76" s="264"/>
      <c r="G76" s="278"/>
      <c r="H76" s="295"/>
      <c r="I76" s="264"/>
      <c r="J76" s="264"/>
      <c r="K76" s="296"/>
      <c r="L76" s="267"/>
      <c r="M76" s="264"/>
      <c r="N76" s="280">
        <f t="shared" si="13"/>
        <v>0</v>
      </c>
      <c r="O76" s="297"/>
      <c r="P76" s="267"/>
      <c r="Q76" s="298">
        <f>IF(ISERROR(N77*I77/100-O77=0)," ",N77*I77/100-O77)</f>
        <v>0</v>
      </c>
      <c r="R76" s="281"/>
      <c r="S76" s="297" t="str">
        <f>IF(N76=0," ",Q76)</f>
        <v xml:space="preserve"> </v>
      </c>
      <c r="T76" s="264"/>
      <c r="U76" s="281"/>
      <c r="V76" s="297"/>
      <c r="W76" s="713"/>
      <c r="X76" s="257" t="s">
        <v>648</v>
      </c>
      <c r="Y76" s="265" t="s">
        <v>253</v>
      </c>
      <c r="Z76" s="274">
        <v>7</v>
      </c>
    </row>
    <row r="77" spans="1:78" ht="12" hidden="1" customHeight="1" outlineLevel="1">
      <c r="A77" s="299"/>
      <c r="B77" s="269"/>
      <c r="C77" s="270"/>
      <c r="D77" s="300" t="s">
        <v>1</v>
      </c>
      <c r="E77" s="268"/>
      <c r="F77" s="271"/>
      <c r="G77" s="301">
        <f>SUM(G71,G73,G75)</f>
        <v>0</v>
      </c>
      <c r="H77" s="301">
        <f>ROUNDDOWN(G77*$I77/100,0)</f>
        <v>0</v>
      </c>
      <c r="I77" s="670"/>
      <c r="J77" s="271"/>
      <c r="K77" s="303">
        <f>K71+K73+K75</f>
        <v>0</v>
      </c>
      <c r="L77" s="301" t="str">
        <f>IF(K77=0,"",ROUNDDOWN(K77*$I77/100,0))</f>
        <v/>
      </c>
      <c r="M77" s="271"/>
      <c r="N77" s="301">
        <f>SUM(N71,N73,N75)</f>
        <v>0</v>
      </c>
      <c r="O77" s="301">
        <f>ROUNDDOWN(N77*$I77/100,0)</f>
        <v>0</v>
      </c>
      <c r="P77" s="305"/>
      <c r="Q77" s="301">
        <v>0</v>
      </c>
      <c r="R77" s="306">
        <f>IF(ISERROR(N77-O77-Q76-Q77),0,N77-O77-Q76-Q77)</f>
        <v>0</v>
      </c>
      <c r="S77" s="301">
        <f>R77+Q77</f>
        <v>0</v>
      </c>
      <c r="T77" s="271"/>
      <c r="U77" s="304">
        <f>U75+U73+U71</f>
        <v>0</v>
      </c>
      <c r="V77" s="307">
        <f>IF(ISERROR(H77-O77-Q77)," ",H77-O77-Q77)</f>
        <v>0</v>
      </c>
      <c r="W77" s="270"/>
      <c r="X77" s="701"/>
      <c r="Y77" s="701"/>
      <c r="Z77" s="668">
        <v>8</v>
      </c>
      <c r="AA77" s="309">
        <f>G70</f>
        <v>0</v>
      </c>
      <c r="AB77" s="310">
        <f>G71</f>
        <v>0</v>
      </c>
      <c r="AC77" s="309">
        <f>G72</f>
        <v>0</v>
      </c>
      <c r="AD77" s="310">
        <f>G73</f>
        <v>0</v>
      </c>
      <c r="AE77" s="309">
        <f>G74</f>
        <v>0</v>
      </c>
      <c r="AF77" s="310">
        <f>G75</f>
        <v>0</v>
      </c>
      <c r="AG77" s="309" t="e">
        <f>#REF!</f>
        <v>#REF!</v>
      </c>
      <c r="AH77" s="310">
        <f>G77</f>
        <v>0</v>
      </c>
      <c r="AI77" s="309" t="e">
        <f>#REF!</f>
        <v>#REF!</v>
      </c>
      <c r="AJ77" s="310">
        <f>H77</f>
        <v>0</v>
      </c>
      <c r="AK77" s="309">
        <f>K70</f>
        <v>0</v>
      </c>
      <c r="AL77" s="310">
        <f>K71</f>
        <v>0</v>
      </c>
      <c r="AM77" s="309">
        <f>L74</f>
        <v>0</v>
      </c>
      <c r="AN77" s="310">
        <f>K73</f>
        <v>0</v>
      </c>
      <c r="AO77" s="309">
        <f>K74</f>
        <v>0</v>
      </c>
      <c r="AP77" s="310">
        <f>K75</f>
        <v>0</v>
      </c>
      <c r="AQ77" s="309">
        <f>N70</f>
        <v>0</v>
      </c>
      <c r="AR77" s="310">
        <f>N71</f>
        <v>0</v>
      </c>
      <c r="AS77" s="309">
        <f>N72</f>
        <v>0</v>
      </c>
      <c r="AT77" s="310">
        <f>N73</f>
        <v>0</v>
      </c>
      <c r="AU77" s="309">
        <f>N74</f>
        <v>0</v>
      </c>
      <c r="AV77" s="310">
        <f>N75</f>
        <v>0</v>
      </c>
      <c r="AW77" s="309" t="e">
        <f>#REF!</f>
        <v>#REF!</v>
      </c>
      <c r="AX77" s="310">
        <f>N77</f>
        <v>0</v>
      </c>
      <c r="AY77" s="309" t="e">
        <f>#REF!</f>
        <v>#REF!</v>
      </c>
      <c r="AZ77" s="310" t="e">
        <f>#REF!</f>
        <v>#REF!</v>
      </c>
      <c r="BA77" s="311">
        <f>O76</f>
        <v>0</v>
      </c>
      <c r="BB77" s="310">
        <f>O77</f>
        <v>0</v>
      </c>
      <c r="BC77" s="312" t="e">
        <f>#REF!</f>
        <v>#REF!</v>
      </c>
      <c r="BD77" s="309" t="e">
        <f>#REF!</f>
        <v>#REF!</v>
      </c>
      <c r="BE77" s="312">
        <f>Q76</f>
        <v>0</v>
      </c>
      <c r="BF77" s="310">
        <f>Q77</f>
        <v>0</v>
      </c>
      <c r="BG77" s="312" t="e">
        <f>#REF!</f>
        <v>#REF!</v>
      </c>
      <c r="BH77" s="309" t="e">
        <f>#REF!</f>
        <v>#REF!</v>
      </c>
      <c r="BI77" s="312">
        <f>R76</f>
        <v>0</v>
      </c>
      <c r="BJ77" s="310">
        <f>R77</f>
        <v>0</v>
      </c>
      <c r="BK77" s="312" t="e">
        <f>#REF!</f>
        <v>#REF!</v>
      </c>
      <c r="BL77" s="309" t="e">
        <f>#REF!</f>
        <v>#REF!</v>
      </c>
      <c r="BM77" s="312" t="str">
        <f>S76</f>
        <v xml:space="preserve"> </v>
      </c>
      <c r="BN77" s="310">
        <f>S77</f>
        <v>0</v>
      </c>
      <c r="BO77" s="309">
        <f>U70</f>
        <v>0</v>
      </c>
      <c r="BP77" s="310">
        <f>U71</f>
        <v>0</v>
      </c>
      <c r="BQ77" s="309">
        <f>U72</f>
        <v>0</v>
      </c>
      <c r="BR77" s="310">
        <f>U73</f>
        <v>0</v>
      </c>
      <c r="BS77" s="309">
        <f>U74</f>
        <v>0</v>
      </c>
      <c r="BT77" s="310">
        <f>U75</f>
        <v>0</v>
      </c>
      <c r="BU77" s="309" t="e">
        <f>#REF!</f>
        <v>#REF!</v>
      </c>
      <c r="BV77" s="310">
        <f>U77</f>
        <v>0</v>
      </c>
      <c r="BW77" s="309" t="e">
        <f>#REF!</f>
        <v>#REF!</v>
      </c>
      <c r="BX77" s="310" t="e">
        <f>#REF!</f>
        <v>#REF!</v>
      </c>
      <c r="BY77" s="309">
        <f>V76</f>
        <v>0</v>
      </c>
      <c r="BZ77" s="310">
        <f>V77</f>
        <v>0</v>
      </c>
    </row>
    <row r="78" spans="1:78" ht="12" hidden="1" customHeight="1" outlineLevel="1">
      <c r="A78" s="275"/>
      <c r="B78" s="266"/>
      <c r="C78" s="267"/>
      <c r="D78" s="276"/>
      <c r="E78" s="266"/>
      <c r="F78" s="267"/>
      <c r="G78" s="277"/>
      <c r="H78" s="278"/>
      <c r="I78" s="267"/>
      <c r="J78" s="267"/>
      <c r="K78" s="279"/>
      <c r="L78" s="267"/>
      <c r="M78" s="267"/>
      <c r="N78" s="280">
        <f t="shared" ref="N78" si="14">G78</f>
        <v>0</v>
      </c>
      <c r="O78" s="281"/>
      <c r="P78" s="281"/>
      <c r="Q78" s="281"/>
      <c r="R78" s="281"/>
      <c r="S78" s="281"/>
      <c r="T78" s="267"/>
      <c r="U78" s="280">
        <f>IF(ISERROR(G78-K78-N78)," ",G78-K78-N78)</f>
        <v>0</v>
      </c>
      <c r="V78" s="281"/>
      <c r="W78" s="267"/>
      <c r="X78" s="282"/>
      <c r="Y78" s="265"/>
      <c r="Z78" s="274">
        <v>1</v>
      </c>
    </row>
    <row r="79" spans="1:78" ht="12" hidden="1" customHeight="1" outlineLevel="1">
      <c r="A79" s="275"/>
      <c r="B79" s="266"/>
      <c r="C79" s="713" t="str">
        <f>IF(A82="","",C71)</f>
        <v/>
      </c>
      <c r="D79" s="283" t="s">
        <v>39</v>
      </c>
      <c r="E79" s="266"/>
      <c r="F79" s="267"/>
      <c r="G79" s="669"/>
      <c r="H79" s="285"/>
      <c r="I79" s="267"/>
      <c r="J79" s="267"/>
      <c r="K79" s="699"/>
      <c r="L79" s="287"/>
      <c r="M79" s="267"/>
      <c r="N79" s="669"/>
      <c r="O79" s="287"/>
      <c r="P79" s="267"/>
      <c r="Q79" s="287"/>
      <c r="R79" s="287"/>
      <c r="S79" s="287"/>
      <c r="T79" s="267"/>
      <c r="U79" s="288">
        <f>G79-K79-N79</f>
        <v>0</v>
      </c>
      <c r="V79" s="287"/>
      <c r="W79" s="713"/>
      <c r="X79" s="289"/>
      <c r="Y79" s="330" t="s">
        <v>278</v>
      </c>
      <c r="Z79" s="668">
        <v>2</v>
      </c>
    </row>
    <row r="80" spans="1:78" ht="12" hidden="1" customHeight="1" outlineLevel="1">
      <c r="A80" s="290"/>
      <c r="B80" s="266"/>
      <c r="C80" s="713"/>
      <c r="D80" s="276"/>
      <c r="E80" s="266"/>
      <c r="F80" s="291"/>
      <c r="G80" s="277"/>
      <c r="H80" s="278"/>
      <c r="I80" s="267"/>
      <c r="J80" s="291"/>
      <c r="K80" s="267"/>
      <c r="L80" s="267"/>
      <c r="M80" s="291" t="str">
        <f>IF($F80=0," ",$F80)</f>
        <v xml:space="preserve"> </v>
      </c>
      <c r="N80" s="280">
        <f t="shared" ref="N80:N84" si="15">G80</f>
        <v>0</v>
      </c>
      <c r="O80" s="267"/>
      <c r="P80" s="291"/>
      <c r="Q80" s="267"/>
      <c r="R80" s="267"/>
      <c r="S80" s="267"/>
      <c r="T80" s="291" t="str">
        <f>IF($F80=0," ",$F80)</f>
        <v xml:space="preserve"> </v>
      </c>
      <c r="U80" s="280">
        <f>IF(ISERROR(G80-L82-N80)," ",G80-L82-N80)</f>
        <v>0</v>
      </c>
      <c r="V80" s="267"/>
      <c r="W80" s="713"/>
      <c r="X80" s="324"/>
      <c r="Y80" s="265"/>
      <c r="Z80" s="274">
        <v>3</v>
      </c>
    </row>
    <row r="81" spans="1:78" ht="12" hidden="1" customHeight="1" outlineLevel="1">
      <c r="A81" s="292"/>
      <c r="B81" s="266"/>
      <c r="C81" s="713"/>
      <c r="D81" s="283" t="s">
        <v>279</v>
      </c>
      <c r="E81" s="266"/>
      <c r="F81" s="291"/>
      <c r="G81" s="284">
        <v>0</v>
      </c>
      <c r="H81" s="285"/>
      <c r="I81" s="267"/>
      <c r="J81" s="291"/>
      <c r="K81" s="286">
        <v>0</v>
      </c>
      <c r="L81" s="287"/>
      <c r="M81" s="291" t="str">
        <f>IF($F81=0," ",$F81)</f>
        <v xml:space="preserve"> </v>
      </c>
      <c r="N81" s="284">
        <f t="shared" si="15"/>
        <v>0</v>
      </c>
      <c r="O81" s="287"/>
      <c r="P81" s="267"/>
      <c r="Q81" s="287"/>
      <c r="R81" s="287"/>
      <c r="S81" s="287"/>
      <c r="T81" s="291" t="str">
        <f>IF($F81=0," ",$F81)</f>
        <v xml:space="preserve"> </v>
      </c>
      <c r="U81" s="288">
        <f>G81-K81-N81</f>
        <v>0</v>
      </c>
      <c r="V81" s="287"/>
      <c r="W81" s="713"/>
      <c r="X81" s="282" t="s">
        <v>255</v>
      </c>
      <c r="Y81" s="700"/>
      <c r="Z81" s="274">
        <v>4</v>
      </c>
    </row>
    <row r="82" spans="1:78" ht="12" hidden="1" customHeight="1" outlineLevel="1">
      <c r="A82" s="673"/>
      <c r="B82" s="671"/>
      <c r="C82" s="713"/>
      <c r="D82" s="276"/>
      <c r="E82" s="671"/>
      <c r="F82" s="671"/>
      <c r="G82" s="277"/>
      <c r="H82" s="278"/>
      <c r="I82" s="267"/>
      <c r="J82" s="266" t="str">
        <f>IF($F82=0," ",$F82)</f>
        <v xml:space="preserve"> </v>
      </c>
      <c r="K82" s="279"/>
      <c r="L82" s="279"/>
      <c r="M82" s="266" t="str">
        <f>IF($F82=0," ",$F82)</f>
        <v xml:space="preserve"> </v>
      </c>
      <c r="N82" s="280">
        <f t="shared" si="15"/>
        <v>0</v>
      </c>
      <c r="O82" s="267"/>
      <c r="P82" s="267"/>
      <c r="Q82" s="267"/>
      <c r="R82" s="267"/>
      <c r="S82" s="267"/>
      <c r="T82" s="665" t="str">
        <f>IF(ISERROR(F82-J82-M82),"",F82-J82-M82)</f>
        <v/>
      </c>
      <c r="U82" s="280">
        <f>IF(ISERROR(G82-K82-N82)," ",G82-K82-N82)</f>
        <v>0</v>
      </c>
      <c r="V82" s="267"/>
      <c r="W82" s="713"/>
      <c r="X82" s="325"/>
      <c r="Y82" s="700"/>
      <c r="Z82" s="668">
        <v>5</v>
      </c>
    </row>
    <row r="83" spans="1:78" ht="12" hidden="1" customHeight="1" outlineLevel="1">
      <c r="A83" s="275"/>
      <c r="B83" s="266"/>
      <c r="C83" s="713"/>
      <c r="D83" s="283"/>
      <c r="E83" s="266"/>
      <c r="F83" s="293"/>
      <c r="G83" s="284">
        <v>0</v>
      </c>
      <c r="H83" s="285"/>
      <c r="I83" s="267"/>
      <c r="J83" s="293"/>
      <c r="K83" s="286">
        <v>0</v>
      </c>
      <c r="L83" s="287"/>
      <c r="M83" s="293" t="str">
        <f>IF($F83=0," ",$F83)</f>
        <v xml:space="preserve"> </v>
      </c>
      <c r="N83" s="284">
        <f t="shared" si="15"/>
        <v>0</v>
      </c>
      <c r="O83" s="287"/>
      <c r="P83" s="267"/>
      <c r="Q83" s="287"/>
      <c r="R83" s="287"/>
      <c r="S83" s="287"/>
      <c r="T83" s="293" t="str">
        <f>IF($F83=0," ",$F83)</f>
        <v xml:space="preserve"> </v>
      </c>
      <c r="U83" s="288">
        <f>G83-K83-N83</f>
        <v>0</v>
      </c>
      <c r="V83" s="287"/>
      <c r="W83" s="713"/>
      <c r="X83" s="324"/>
      <c r="Y83" s="265"/>
      <c r="Z83" s="274">
        <v>6</v>
      </c>
    </row>
    <row r="84" spans="1:78" ht="12" hidden="1" customHeight="1" outlineLevel="1">
      <c r="A84" s="275"/>
      <c r="B84" s="266"/>
      <c r="C84" s="713"/>
      <c r="D84" s="294"/>
      <c r="E84" s="265"/>
      <c r="F84" s="264"/>
      <c r="G84" s="278"/>
      <c r="H84" s="295"/>
      <c r="I84" s="264"/>
      <c r="J84" s="264"/>
      <c r="K84" s="296"/>
      <c r="L84" s="267"/>
      <c r="M84" s="264"/>
      <c r="N84" s="280">
        <f t="shared" si="15"/>
        <v>0</v>
      </c>
      <c r="O84" s="297"/>
      <c r="P84" s="267"/>
      <c r="Q84" s="298">
        <f>IF(ISERROR(N85*I85/100-O85=0)," ",N85*I85/100-O85)</f>
        <v>0</v>
      </c>
      <c r="R84" s="281"/>
      <c r="S84" s="297" t="str">
        <f>IF(N84=0," ",Q84)</f>
        <v xml:space="preserve"> </v>
      </c>
      <c r="T84" s="264"/>
      <c r="U84" s="281"/>
      <c r="V84" s="297"/>
      <c r="W84" s="713"/>
      <c r="X84" s="257" t="s">
        <v>648</v>
      </c>
      <c r="Y84" s="265" t="s">
        <v>253</v>
      </c>
      <c r="Z84" s="274">
        <v>7</v>
      </c>
    </row>
    <row r="85" spans="1:78" ht="12" hidden="1" customHeight="1" outlineLevel="1">
      <c r="A85" s="299"/>
      <c r="B85" s="269"/>
      <c r="C85" s="270"/>
      <c r="D85" s="300" t="s">
        <v>1</v>
      </c>
      <c r="E85" s="268"/>
      <c r="F85" s="271"/>
      <c r="G85" s="301">
        <f>SUM(G79,G81,G83)</f>
        <v>0</v>
      </c>
      <c r="H85" s="301">
        <f>ROUNDDOWN(G85*$I85/100,0)</f>
        <v>0</v>
      </c>
      <c r="I85" s="670"/>
      <c r="J85" s="271"/>
      <c r="K85" s="303">
        <f>K79+K81+K83</f>
        <v>0</v>
      </c>
      <c r="L85" s="301" t="str">
        <f>IF(K85=0,"",ROUNDDOWN(K85*$I85/100,0))</f>
        <v/>
      </c>
      <c r="M85" s="271"/>
      <c r="N85" s="301">
        <f>SUM(N79,N81,N83)</f>
        <v>0</v>
      </c>
      <c r="O85" s="301">
        <f>ROUNDDOWN(N85*$I85/100,0)</f>
        <v>0</v>
      </c>
      <c r="P85" s="305"/>
      <c r="Q85" s="301">
        <v>0</v>
      </c>
      <c r="R85" s="306">
        <f>IF(ISERROR(N85-O85-Q84-Q85),0,N85-O85-Q84-Q85)</f>
        <v>0</v>
      </c>
      <c r="S85" s="301">
        <f>R85+Q85</f>
        <v>0</v>
      </c>
      <c r="T85" s="271"/>
      <c r="U85" s="304">
        <f>U83+U81+U79</f>
        <v>0</v>
      </c>
      <c r="V85" s="307">
        <f>IF(ISERROR(H85-O85-Q85)," ",H85-O85-Q85)</f>
        <v>0</v>
      </c>
      <c r="W85" s="270"/>
      <c r="X85" s="701"/>
      <c r="Y85" s="701"/>
      <c r="Z85" s="668">
        <v>8</v>
      </c>
      <c r="AA85" s="309">
        <f>G78</f>
        <v>0</v>
      </c>
      <c r="AB85" s="310">
        <f>G79</f>
        <v>0</v>
      </c>
      <c r="AC85" s="309">
        <f>G80</f>
        <v>0</v>
      </c>
      <c r="AD85" s="310">
        <f>G81</f>
        <v>0</v>
      </c>
      <c r="AE85" s="309">
        <f>G82</f>
        <v>0</v>
      </c>
      <c r="AF85" s="310">
        <f>G83</f>
        <v>0</v>
      </c>
      <c r="AG85" s="309" t="e">
        <f>#REF!</f>
        <v>#REF!</v>
      </c>
      <c r="AH85" s="310">
        <f>G85</f>
        <v>0</v>
      </c>
      <c r="AI85" s="309" t="e">
        <f>#REF!</f>
        <v>#REF!</v>
      </c>
      <c r="AJ85" s="310">
        <f>H85</f>
        <v>0</v>
      </c>
      <c r="AK85" s="309">
        <f>K78</f>
        <v>0</v>
      </c>
      <c r="AL85" s="310">
        <f>K79</f>
        <v>0</v>
      </c>
      <c r="AM85" s="309">
        <f>L82</f>
        <v>0</v>
      </c>
      <c r="AN85" s="310">
        <f>K81</f>
        <v>0</v>
      </c>
      <c r="AO85" s="309">
        <f>K82</f>
        <v>0</v>
      </c>
      <c r="AP85" s="310">
        <f>K83</f>
        <v>0</v>
      </c>
      <c r="AQ85" s="309">
        <f>N78</f>
        <v>0</v>
      </c>
      <c r="AR85" s="310">
        <f>N79</f>
        <v>0</v>
      </c>
      <c r="AS85" s="309">
        <f>N80</f>
        <v>0</v>
      </c>
      <c r="AT85" s="310">
        <f>N81</f>
        <v>0</v>
      </c>
      <c r="AU85" s="309">
        <f>N82</f>
        <v>0</v>
      </c>
      <c r="AV85" s="310">
        <f>N83</f>
        <v>0</v>
      </c>
      <c r="AW85" s="309" t="e">
        <f>#REF!</f>
        <v>#REF!</v>
      </c>
      <c r="AX85" s="310">
        <f>N85</f>
        <v>0</v>
      </c>
      <c r="AY85" s="309" t="e">
        <f>#REF!</f>
        <v>#REF!</v>
      </c>
      <c r="AZ85" s="310" t="e">
        <f>#REF!</f>
        <v>#REF!</v>
      </c>
      <c r="BA85" s="311">
        <f>O84</f>
        <v>0</v>
      </c>
      <c r="BB85" s="310">
        <f>O85</f>
        <v>0</v>
      </c>
      <c r="BC85" s="312" t="e">
        <f>#REF!</f>
        <v>#REF!</v>
      </c>
      <c r="BD85" s="309" t="e">
        <f>#REF!</f>
        <v>#REF!</v>
      </c>
      <c r="BE85" s="312">
        <f>Q84</f>
        <v>0</v>
      </c>
      <c r="BF85" s="310">
        <f>Q85</f>
        <v>0</v>
      </c>
      <c r="BG85" s="312" t="e">
        <f>#REF!</f>
        <v>#REF!</v>
      </c>
      <c r="BH85" s="309" t="e">
        <f>#REF!</f>
        <v>#REF!</v>
      </c>
      <c r="BI85" s="312">
        <f>R84</f>
        <v>0</v>
      </c>
      <c r="BJ85" s="310">
        <f>R85</f>
        <v>0</v>
      </c>
      <c r="BK85" s="312" t="e">
        <f>#REF!</f>
        <v>#REF!</v>
      </c>
      <c r="BL85" s="309" t="e">
        <f>#REF!</f>
        <v>#REF!</v>
      </c>
      <c r="BM85" s="312" t="str">
        <f>S84</f>
        <v xml:space="preserve"> </v>
      </c>
      <c r="BN85" s="310">
        <f>S85</f>
        <v>0</v>
      </c>
      <c r="BO85" s="309">
        <f>U78</f>
        <v>0</v>
      </c>
      <c r="BP85" s="310">
        <f>U79</f>
        <v>0</v>
      </c>
      <c r="BQ85" s="309">
        <f>U80</f>
        <v>0</v>
      </c>
      <c r="BR85" s="310">
        <f>U81</f>
        <v>0</v>
      </c>
      <c r="BS85" s="309">
        <f>U82</f>
        <v>0</v>
      </c>
      <c r="BT85" s="310">
        <f>U83</f>
        <v>0</v>
      </c>
      <c r="BU85" s="309" t="e">
        <f>#REF!</f>
        <v>#REF!</v>
      </c>
      <c r="BV85" s="310">
        <f>U85</f>
        <v>0</v>
      </c>
      <c r="BW85" s="309" t="e">
        <f>#REF!</f>
        <v>#REF!</v>
      </c>
      <c r="BX85" s="310" t="e">
        <f>#REF!</f>
        <v>#REF!</v>
      </c>
      <c r="BY85" s="309">
        <f>V84</f>
        <v>0</v>
      </c>
      <c r="BZ85" s="310">
        <f>V85</f>
        <v>0</v>
      </c>
    </row>
    <row r="86" spans="1:78" ht="12" hidden="1" customHeight="1" outlineLevel="1">
      <c r="A86" s="275"/>
      <c r="B86" s="266"/>
      <c r="C86" s="267"/>
      <c r="D86" s="276"/>
      <c r="E86" s="266"/>
      <c r="F86" s="267"/>
      <c r="G86" s="277"/>
      <c r="H86" s="278"/>
      <c r="I86" s="267"/>
      <c r="J86" s="267"/>
      <c r="K86" s="279"/>
      <c r="L86" s="267"/>
      <c r="M86" s="267"/>
      <c r="N86" s="280">
        <f t="shared" ref="N86" si="16">G86</f>
        <v>0</v>
      </c>
      <c r="O86" s="281"/>
      <c r="P86" s="281"/>
      <c r="Q86" s="281"/>
      <c r="R86" s="281"/>
      <c r="S86" s="281"/>
      <c r="T86" s="267"/>
      <c r="U86" s="280">
        <f>IF(ISERROR(G86-K86-N86)," ",G86-K86-N86)</f>
        <v>0</v>
      </c>
      <c r="V86" s="281"/>
      <c r="W86" s="267"/>
      <c r="X86" s="282"/>
      <c r="Y86" s="265"/>
      <c r="Z86" s="274">
        <v>1</v>
      </c>
    </row>
    <row r="87" spans="1:78" ht="12" hidden="1" customHeight="1" outlineLevel="1">
      <c r="A87" s="275"/>
      <c r="B87" s="266"/>
      <c r="C87" s="713" t="str">
        <f>IF(A90="","",C79)</f>
        <v/>
      </c>
      <c r="D87" s="283" t="s">
        <v>39</v>
      </c>
      <c r="E87" s="266"/>
      <c r="F87" s="267"/>
      <c r="G87" s="669"/>
      <c r="H87" s="285"/>
      <c r="I87" s="267"/>
      <c r="J87" s="267"/>
      <c r="K87" s="699"/>
      <c r="L87" s="287"/>
      <c r="M87" s="267"/>
      <c r="N87" s="669"/>
      <c r="O87" s="287"/>
      <c r="P87" s="267"/>
      <c r="Q87" s="287"/>
      <c r="R87" s="287"/>
      <c r="S87" s="287"/>
      <c r="T87" s="267"/>
      <c r="U87" s="288">
        <f>G87-K87-N87</f>
        <v>0</v>
      </c>
      <c r="V87" s="287"/>
      <c r="W87" s="713"/>
      <c r="X87" s="289"/>
      <c r="Y87" s="330" t="s">
        <v>278</v>
      </c>
      <c r="Z87" s="668">
        <v>2</v>
      </c>
    </row>
    <row r="88" spans="1:78" ht="12" hidden="1" customHeight="1" outlineLevel="1">
      <c r="A88" s="290"/>
      <c r="B88" s="266"/>
      <c r="C88" s="713"/>
      <c r="D88" s="276"/>
      <c r="E88" s="266"/>
      <c r="F88" s="291"/>
      <c r="G88" s="277"/>
      <c r="H88" s="278"/>
      <c r="I88" s="267"/>
      <c r="J88" s="291"/>
      <c r="K88" s="267"/>
      <c r="L88" s="267"/>
      <c r="M88" s="291" t="str">
        <f>IF($F88=0," ",$F88)</f>
        <v xml:space="preserve"> </v>
      </c>
      <c r="N88" s="280">
        <f t="shared" ref="N88:N92" si="17">G88</f>
        <v>0</v>
      </c>
      <c r="O88" s="267"/>
      <c r="P88" s="291"/>
      <c r="Q88" s="267"/>
      <c r="R88" s="267"/>
      <c r="S88" s="267"/>
      <c r="T88" s="291" t="str">
        <f>IF($F88=0," ",$F88)</f>
        <v xml:space="preserve"> </v>
      </c>
      <c r="U88" s="280">
        <f>IF(ISERROR(G88-L90-N88)," ",G88-L90-N88)</f>
        <v>0</v>
      </c>
      <c r="V88" s="267"/>
      <c r="W88" s="713"/>
      <c r="X88" s="324"/>
      <c r="Y88" s="265"/>
      <c r="Z88" s="274">
        <v>3</v>
      </c>
    </row>
    <row r="89" spans="1:78" ht="12" hidden="1" customHeight="1" outlineLevel="1">
      <c r="A89" s="292"/>
      <c r="B89" s="266"/>
      <c r="C89" s="713"/>
      <c r="D89" s="283" t="s">
        <v>279</v>
      </c>
      <c r="E89" s="266"/>
      <c r="F89" s="291"/>
      <c r="G89" s="284">
        <v>0</v>
      </c>
      <c r="H89" s="285"/>
      <c r="I89" s="267"/>
      <c r="J89" s="291"/>
      <c r="K89" s="286">
        <v>0</v>
      </c>
      <c r="L89" s="287"/>
      <c r="M89" s="291" t="str">
        <f>IF($F89=0," ",$F89)</f>
        <v xml:space="preserve"> </v>
      </c>
      <c r="N89" s="284">
        <f t="shared" si="17"/>
        <v>0</v>
      </c>
      <c r="O89" s="287"/>
      <c r="P89" s="267"/>
      <c r="Q89" s="287"/>
      <c r="R89" s="287"/>
      <c r="S89" s="287"/>
      <c r="T89" s="291" t="str">
        <f>IF($F89=0," ",$F89)</f>
        <v xml:space="preserve"> </v>
      </c>
      <c r="U89" s="288">
        <f>G89-K89-N89</f>
        <v>0</v>
      </c>
      <c r="V89" s="287"/>
      <c r="W89" s="713"/>
      <c r="X89" s="282" t="s">
        <v>255</v>
      </c>
      <c r="Y89" s="700"/>
      <c r="Z89" s="274">
        <v>4</v>
      </c>
    </row>
    <row r="90" spans="1:78" ht="12" hidden="1" customHeight="1" outlineLevel="1">
      <c r="A90" s="673"/>
      <c r="B90" s="671"/>
      <c r="C90" s="713"/>
      <c r="D90" s="276"/>
      <c r="E90" s="671"/>
      <c r="F90" s="671"/>
      <c r="G90" s="277"/>
      <c r="H90" s="278"/>
      <c r="I90" s="267"/>
      <c r="J90" s="266" t="str">
        <f>IF($F90=0," ",$F90)</f>
        <v xml:space="preserve"> </v>
      </c>
      <c r="K90" s="279"/>
      <c r="L90" s="279"/>
      <c r="M90" s="266" t="str">
        <f>IF($F90=0," ",$F90)</f>
        <v xml:space="preserve"> </v>
      </c>
      <c r="N90" s="280">
        <f t="shared" si="17"/>
        <v>0</v>
      </c>
      <c r="O90" s="267"/>
      <c r="P90" s="267"/>
      <c r="Q90" s="267"/>
      <c r="R90" s="267"/>
      <c r="S90" s="267"/>
      <c r="T90" s="665" t="str">
        <f>IF(ISERROR(F90-J90-M90),"",F90-J90-M90)</f>
        <v/>
      </c>
      <c r="U90" s="280">
        <f>IF(ISERROR(G90-K90-N90)," ",G90-K90-N90)</f>
        <v>0</v>
      </c>
      <c r="V90" s="267"/>
      <c r="W90" s="713"/>
      <c r="X90" s="325"/>
      <c r="Y90" s="700"/>
      <c r="Z90" s="668">
        <v>5</v>
      </c>
    </row>
    <row r="91" spans="1:78" ht="12" hidden="1" customHeight="1" outlineLevel="1">
      <c r="A91" s="275"/>
      <c r="B91" s="266"/>
      <c r="C91" s="713"/>
      <c r="D91" s="283"/>
      <c r="E91" s="266"/>
      <c r="F91" s="293"/>
      <c r="G91" s="284">
        <v>0</v>
      </c>
      <c r="H91" s="285"/>
      <c r="I91" s="267"/>
      <c r="J91" s="293"/>
      <c r="K91" s="286">
        <v>0</v>
      </c>
      <c r="L91" s="287"/>
      <c r="M91" s="293" t="str">
        <f>IF($F91=0," ",$F91)</f>
        <v xml:space="preserve"> </v>
      </c>
      <c r="N91" s="284">
        <f t="shared" si="17"/>
        <v>0</v>
      </c>
      <c r="O91" s="287"/>
      <c r="P91" s="267"/>
      <c r="Q91" s="287"/>
      <c r="R91" s="287"/>
      <c r="S91" s="287"/>
      <c r="T91" s="293" t="str">
        <f>IF($F91=0," ",$F91)</f>
        <v xml:space="preserve"> </v>
      </c>
      <c r="U91" s="288">
        <f>G91-K91-N91</f>
        <v>0</v>
      </c>
      <c r="V91" s="287"/>
      <c r="W91" s="713"/>
      <c r="X91" s="324"/>
      <c r="Y91" s="265"/>
      <c r="Z91" s="274">
        <v>6</v>
      </c>
    </row>
    <row r="92" spans="1:78" ht="12" hidden="1" customHeight="1" outlineLevel="1">
      <c r="A92" s="275"/>
      <c r="B92" s="266"/>
      <c r="C92" s="713"/>
      <c r="D92" s="294"/>
      <c r="E92" s="265"/>
      <c r="F92" s="264"/>
      <c r="G92" s="278"/>
      <c r="H92" s="295"/>
      <c r="I92" s="264"/>
      <c r="J92" s="264"/>
      <c r="K92" s="296"/>
      <c r="L92" s="267"/>
      <c r="M92" s="264"/>
      <c r="N92" s="280">
        <f t="shared" si="17"/>
        <v>0</v>
      </c>
      <c r="O92" s="297"/>
      <c r="P92" s="267"/>
      <c r="Q92" s="298">
        <f>IF(ISERROR(N93*I93/100-O93=0)," ",N93*I93/100-O93)</f>
        <v>0</v>
      </c>
      <c r="R92" s="281"/>
      <c r="S92" s="297" t="str">
        <f>IF(N92=0," ",Q92)</f>
        <v xml:space="preserve"> </v>
      </c>
      <c r="T92" s="264"/>
      <c r="U92" s="281"/>
      <c r="V92" s="297"/>
      <c r="W92" s="713"/>
      <c r="X92" s="257" t="s">
        <v>648</v>
      </c>
      <c r="Y92" s="265" t="s">
        <v>253</v>
      </c>
      <c r="Z92" s="274">
        <v>7</v>
      </c>
    </row>
    <row r="93" spans="1:78" ht="12" hidden="1" customHeight="1" outlineLevel="1">
      <c r="A93" s="299"/>
      <c r="B93" s="269"/>
      <c r="C93" s="270"/>
      <c r="D93" s="300" t="s">
        <v>1</v>
      </c>
      <c r="E93" s="268"/>
      <c r="F93" s="271"/>
      <c r="G93" s="301">
        <f>SUM(G87,G89,G91)</f>
        <v>0</v>
      </c>
      <c r="H93" s="301">
        <f>ROUNDDOWN(G93*$I93/100,0)</f>
        <v>0</v>
      </c>
      <c r="I93" s="670"/>
      <c r="J93" s="271"/>
      <c r="K93" s="303">
        <f>K87+K89+K91</f>
        <v>0</v>
      </c>
      <c r="L93" s="301" t="str">
        <f>IF(K93=0,"",ROUNDDOWN(K93*$I93/100,0))</f>
        <v/>
      </c>
      <c r="M93" s="271"/>
      <c r="N93" s="301">
        <f>SUM(N87,N89,N91)</f>
        <v>0</v>
      </c>
      <c r="O93" s="301">
        <f>ROUNDDOWN(N93*$I93/100,0)</f>
        <v>0</v>
      </c>
      <c r="P93" s="305"/>
      <c r="Q93" s="301">
        <v>0</v>
      </c>
      <c r="R93" s="306">
        <f>IF(ISERROR(N93-O93-Q92-Q93),0,N93-O93-Q92-Q93)</f>
        <v>0</v>
      </c>
      <c r="S93" s="301">
        <f>R93+Q93</f>
        <v>0</v>
      </c>
      <c r="T93" s="271"/>
      <c r="U93" s="304">
        <f>U91+U89+U87</f>
        <v>0</v>
      </c>
      <c r="V93" s="307">
        <f>IF(ISERROR(H93-O93-Q93)," ",H93-O93-Q93)</f>
        <v>0</v>
      </c>
      <c r="W93" s="270"/>
      <c r="X93" s="701"/>
      <c r="Y93" s="701"/>
      <c r="Z93" s="668">
        <v>8</v>
      </c>
      <c r="AA93" s="309">
        <f>G86</f>
        <v>0</v>
      </c>
      <c r="AB93" s="310">
        <f>G87</f>
        <v>0</v>
      </c>
      <c r="AC93" s="309">
        <f>G88</f>
        <v>0</v>
      </c>
      <c r="AD93" s="310">
        <f>G89</f>
        <v>0</v>
      </c>
      <c r="AE93" s="309">
        <f>G90</f>
        <v>0</v>
      </c>
      <c r="AF93" s="310">
        <f>G91</f>
        <v>0</v>
      </c>
      <c r="AG93" s="309" t="e">
        <f>#REF!</f>
        <v>#REF!</v>
      </c>
      <c r="AH93" s="310">
        <f>G93</f>
        <v>0</v>
      </c>
      <c r="AI93" s="309" t="e">
        <f>#REF!</f>
        <v>#REF!</v>
      </c>
      <c r="AJ93" s="310">
        <f>H93</f>
        <v>0</v>
      </c>
      <c r="AK93" s="309">
        <f>K86</f>
        <v>0</v>
      </c>
      <c r="AL93" s="310">
        <f>K87</f>
        <v>0</v>
      </c>
      <c r="AM93" s="309">
        <f>L90</f>
        <v>0</v>
      </c>
      <c r="AN93" s="310">
        <f>K89</f>
        <v>0</v>
      </c>
      <c r="AO93" s="309">
        <f>K90</f>
        <v>0</v>
      </c>
      <c r="AP93" s="310">
        <f>K91</f>
        <v>0</v>
      </c>
      <c r="AQ93" s="309">
        <f>N86</f>
        <v>0</v>
      </c>
      <c r="AR93" s="310">
        <f>N87</f>
        <v>0</v>
      </c>
      <c r="AS93" s="309">
        <f>N88</f>
        <v>0</v>
      </c>
      <c r="AT93" s="310">
        <f>N89</f>
        <v>0</v>
      </c>
      <c r="AU93" s="309">
        <f>N90</f>
        <v>0</v>
      </c>
      <c r="AV93" s="310">
        <f>N91</f>
        <v>0</v>
      </c>
      <c r="AW93" s="309" t="e">
        <f>#REF!</f>
        <v>#REF!</v>
      </c>
      <c r="AX93" s="310">
        <f>N93</f>
        <v>0</v>
      </c>
      <c r="AY93" s="309" t="e">
        <f>#REF!</f>
        <v>#REF!</v>
      </c>
      <c r="AZ93" s="310" t="e">
        <f>#REF!</f>
        <v>#REF!</v>
      </c>
      <c r="BA93" s="311">
        <f>O92</f>
        <v>0</v>
      </c>
      <c r="BB93" s="310">
        <f>O93</f>
        <v>0</v>
      </c>
      <c r="BC93" s="312" t="e">
        <f>#REF!</f>
        <v>#REF!</v>
      </c>
      <c r="BD93" s="309" t="e">
        <f>#REF!</f>
        <v>#REF!</v>
      </c>
      <c r="BE93" s="312">
        <f>Q92</f>
        <v>0</v>
      </c>
      <c r="BF93" s="310">
        <f>Q93</f>
        <v>0</v>
      </c>
      <c r="BG93" s="312" t="e">
        <f>#REF!</f>
        <v>#REF!</v>
      </c>
      <c r="BH93" s="309" t="e">
        <f>#REF!</f>
        <v>#REF!</v>
      </c>
      <c r="BI93" s="312">
        <f>R92</f>
        <v>0</v>
      </c>
      <c r="BJ93" s="310">
        <f>R93</f>
        <v>0</v>
      </c>
      <c r="BK93" s="312" t="e">
        <f>#REF!</f>
        <v>#REF!</v>
      </c>
      <c r="BL93" s="309" t="e">
        <f>#REF!</f>
        <v>#REF!</v>
      </c>
      <c r="BM93" s="312" t="str">
        <f>S92</f>
        <v xml:space="preserve"> </v>
      </c>
      <c r="BN93" s="310">
        <f>S93</f>
        <v>0</v>
      </c>
      <c r="BO93" s="309">
        <f>U86</f>
        <v>0</v>
      </c>
      <c r="BP93" s="310">
        <f>U87</f>
        <v>0</v>
      </c>
      <c r="BQ93" s="309">
        <f>U88</f>
        <v>0</v>
      </c>
      <c r="BR93" s="310">
        <f>U89</f>
        <v>0</v>
      </c>
      <c r="BS93" s="309">
        <f>U90</f>
        <v>0</v>
      </c>
      <c r="BT93" s="310">
        <f>U91</f>
        <v>0</v>
      </c>
      <c r="BU93" s="309" t="e">
        <f>#REF!</f>
        <v>#REF!</v>
      </c>
      <c r="BV93" s="310">
        <f>U93</f>
        <v>0</v>
      </c>
      <c r="BW93" s="309" t="e">
        <f>#REF!</f>
        <v>#REF!</v>
      </c>
      <c r="BX93" s="310" t="e">
        <f>#REF!</f>
        <v>#REF!</v>
      </c>
      <c r="BY93" s="309">
        <f>V92</f>
        <v>0</v>
      </c>
      <c r="BZ93" s="310">
        <f>V93</f>
        <v>0</v>
      </c>
    </row>
    <row r="94" spans="1:78" ht="12" hidden="1" customHeight="1" outlineLevel="1">
      <c r="A94" s="275"/>
      <c r="B94" s="266"/>
      <c r="C94" s="267"/>
      <c r="D94" s="276"/>
      <c r="E94" s="266"/>
      <c r="F94" s="267"/>
      <c r="G94" s="277"/>
      <c r="H94" s="278"/>
      <c r="I94" s="267"/>
      <c r="J94" s="267"/>
      <c r="K94" s="279"/>
      <c r="L94" s="267"/>
      <c r="M94" s="267"/>
      <c r="N94" s="280">
        <f t="shared" ref="N94" si="18">G94</f>
        <v>0</v>
      </c>
      <c r="O94" s="281"/>
      <c r="P94" s="281"/>
      <c r="Q94" s="281"/>
      <c r="R94" s="281"/>
      <c r="S94" s="281"/>
      <c r="T94" s="267"/>
      <c r="U94" s="280">
        <f>IF(ISERROR(G94-K94-N94)," ",G94-K94-N94)</f>
        <v>0</v>
      </c>
      <c r="V94" s="281"/>
      <c r="W94" s="267"/>
      <c r="X94" s="282"/>
      <c r="Y94" s="265"/>
      <c r="Z94" s="274">
        <v>1</v>
      </c>
    </row>
    <row r="95" spans="1:78" ht="12" hidden="1" customHeight="1" outlineLevel="1">
      <c r="A95" s="275"/>
      <c r="B95" s="266"/>
      <c r="C95" s="713" t="str">
        <f>IF(A98="","",C87)</f>
        <v/>
      </c>
      <c r="D95" s="283" t="s">
        <v>39</v>
      </c>
      <c r="E95" s="266"/>
      <c r="F95" s="267"/>
      <c r="G95" s="669"/>
      <c r="H95" s="285"/>
      <c r="I95" s="267"/>
      <c r="J95" s="267"/>
      <c r="K95" s="699"/>
      <c r="L95" s="287"/>
      <c r="M95" s="267"/>
      <c r="N95" s="669"/>
      <c r="O95" s="287"/>
      <c r="P95" s="267"/>
      <c r="Q95" s="287"/>
      <c r="R95" s="287"/>
      <c r="S95" s="287"/>
      <c r="T95" s="267"/>
      <c r="U95" s="288">
        <f>G95-K95-N95</f>
        <v>0</v>
      </c>
      <c r="V95" s="287"/>
      <c r="W95" s="713"/>
      <c r="X95" s="289"/>
      <c r="Y95" s="330" t="s">
        <v>278</v>
      </c>
      <c r="Z95" s="668">
        <v>2</v>
      </c>
    </row>
    <row r="96" spans="1:78" ht="12" hidden="1" customHeight="1" outlineLevel="1">
      <c r="A96" s="290"/>
      <c r="B96" s="266"/>
      <c r="C96" s="713"/>
      <c r="D96" s="276"/>
      <c r="E96" s="266"/>
      <c r="F96" s="291"/>
      <c r="G96" s="277"/>
      <c r="H96" s="278"/>
      <c r="I96" s="267"/>
      <c r="J96" s="291"/>
      <c r="K96" s="267"/>
      <c r="L96" s="267"/>
      <c r="M96" s="291" t="str">
        <f>IF($F96=0," ",$F96)</f>
        <v xml:space="preserve"> </v>
      </c>
      <c r="N96" s="280">
        <f t="shared" ref="N96:N100" si="19">G96</f>
        <v>0</v>
      </c>
      <c r="O96" s="267"/>
      <c r="P96" s="291"/>
      <c r="Q96" s="267"/>
      <c r="R96" s="267"/>
      <c r="S96" s="267"/>
      <c r="T96" s="291" t="str">
        <f>IF($F96=0," ",$F96)</f>
        <v xml:space="preserve"> </v>
      </c>
      <c r="U96" s="280">
        <f>IF(ISERROR(G96-L98-N96)," ",G96-L98-N96)</f>
        <v>0</v>
      </c>
      <c r="V96" s="267"/>
      <c r="W96" s="713"/>
      <c r="X96" s="324"/>
      <c r="Y96" s="265"/>
      <c r="Z96" s="274">
        <v>3</v>
      </c>
    </row>
    <row r="97" spans="1:78" ht="12" hidden="1" customHeight="1" outlineLevel="1">
      <c r="A97" s="292"/>
      <c r="B97" s="266"/>
      <c r="C97" s="713"/>
      <c r="D97" s="283" t="s">
        <v>279</v>
      </c>
      <c r="E97" s="266"/>
      <c r="F97" s="291"/>
      <c r="G97" s="284">
        <v>0</v>
      </c>
      <c r="H97" s="285"/>
      <c r="I97" s="267"/>
      <c r="J97" s="291"/>
      <c r="K97" s="286">
        <v>0</v>
      </c>
      <c r="L97" s="287"/>
      <c r="M97" s="291" t="str">
        <f>IF($F97=0," ",$F97)</f>
        <v xml:space="preserve"> </v>
      </c>
      <c r="N97" s="284">
        <f t="shared" si="19"/>
        <v>0</v>
      </c>
      <c r="O97" s="287"/>
      <c r="P97" s="267"/>
      <c r="Q97" s="287"/>
      <c r="R97" s="287"/>
      <c r="S97" s="287"/>
      <c r="T97" s="291" t="str">
        <f>IF($F97=0," ",$F97)</f>
        <v xml:space="preserve"> </v>
      </c>
      <c r="U97" s="288">
        <f>G97-K97-N97</f>
        <v>0</v>
      </c>
      <c r="V97" s="287"/>
      <c r="W97" s="713"/>
      <c r="X97" s="282" t="s">
        <v>255</v>
      </c>
      <c r="Y97" s="700"/>
      <c r="Z97" s="274">
        <v>4</v>
      </c>
    </row>
    <row r="98" spans="1:78" ht="12" hidden="1" customHeight="1" outlineLevel="1">
      <c r="A98" s="673"/>
      <c r="B98" s="671"/>
      <c r="C98" s="713"/>
      <c r="D98" s="276"/>
      <c r="E98" s="671"/>
      <c r="F98" s="671"/>
      <c r="G98" s="277"/>
      <c r="H98" s="278"/>
      <c r="I98" s="267"/>
      <c r="J98" s="266" t="str">
        <f>IF($F98=0," ",$F98)</f>
        <v xml:space="preserve"> </v>
      </c>
      <c r="K98" s="279"/>
      <c r="L98" s="279"/>
      <c r="M98" s="266" t="str">
        <f>IF($F98=0," ",$F98)</f>
        <v xml:space="preserve"> </v>
      </c>
      <c r="N98" s="280">
        <f t="shared" si="19"/>
        <v>0</v>
      </c>
      <c r="O98" s="267"/>
      <c r="P98" s="267"/>
      <c r="Q98" s="267"/>
      <c r="R98" s="267"/>
      <c r="S98" s="267"/>
      <c r="T98" s="665" t="str">
        <f>IF(ISERROR(F98-J98-M98),"",F98-J98-M98)</f>
        <v/>
      </c>
      <c r="U98" s="280">
        <f>IF(ISERROR(G98-K98-N98)," ",G98-K98-N98)</f>
        <v>0</v>
      </c>
      <c r="V98" s="267"/>
      <c r="W98" s="713"/>
      <c r="X98" s="325"/>
      <c r="Y98" s="700"/>
      <c r="Z98" s="668">
        <v>5</v>
      </c>
    </row>
    <row r="99" spans="1:78" ht="12" hidden="1" customHeight="1" outlineLevel="1">
      <c r="A99" s="275"/>
      <c r="B99" s="266"/>
      <c r="C99" s="713"/>
      <c r="D99" s="283"/>
      <c r="E99" s="266"/>
      <c r="F99" s="293"/>
      <c r="G99" s="284">
        <v>0</v>
      </c>
      <c r="H99" s="285"/>
      <c r="I99" s="267"/>
      <c r="J99" s="293"/>
      <c r="K99" s="286">
        <v>0</v>
      </c>
      <c r="L99" s="287"/>
      <c r="M99" s="293" t="str">
        <f>IF($F99=0," ",$F99)</f>
        <v xml:space="preserve"> </v>
      </c>
      <c r="N99" s="284">
        <f t="shared" si="19"/>
        <v>0</v>
      </c>
      <c r="O99" s="287"/>
      <c r="P99" s="267"/>
      <c r="Q99" s="287"/>
      <c r="R99" s="287"/>
      <c r="S99" s="287"/>
      <c r="T99" s="293" t="str">
        <f>IF($F99=0," ",$F99)</f>
        <v xml:space="preserve"> </v>
      </c>
      <c r="U99" s="288">
        <f>G99-K99-N99</f>
        <v>0</v>
      </c>
      <c r="V99" s="287"/>
      <c r="W99" s="713"/>
      <c r="X99" s="324"/>
      <c r="Y99" s="265"/>
      <c r="Z99" s="274">
        <v>6</v>
      </c>
    </row>
    <row r="100" spans="1:78" ht="12" hidden="1" customHeight="1" outlineLevel="1">
      <c r="A100" s="275"/>
      <c r="B100" s="266"/>
      <c r="C100" s="713"/>
      <c r="D100" s="294"/>
      <c r="E100" s="265"/>
      <c r="F100" s="264"/>
      <c r="G100" s="278"/>
      <c r="H100" s="295"/>
      <c r="I100" s="264"/>
      <c r="J100" s="264"/>
      <c r="K100" s="296"/>
      <c r="L100" s="267"/>
      <c r="M100" s="264"/>
      <c r="N100" s="280">
        <f t="shared" si="19"/>
        <v>0</v>
      </c>
      <c r="O100" s="297"/>
      <c r="P100" s="267"/>
      <c r="Q100" s="298">
        <f>IF(ISERROR(N101*I101/100-O101=0)," ",N101*I101/100-O101)</f>
        <v>0</v>
      </c>
      <c r="R100" s="281"/>
      <c r="S100" s="297" t="str">
        <f>IF(N100=0," ",Q100)</f>
        <v xml:space="preserve"> </v>
      </c>
      <c r="T100" s="264"/>
      <c r="U100" s="281"/>
      <c r="V100" s="297"/>
      <c r="W100" s="713"/>
      <c r="X100" s="257" t="s">
        <v>648</v>
      </c>
      <c r="Y100" s="265" t="s">
        <v>253</v>
      </c>
      <c r="Z100" s="274">
        <v>7</v>
      </c>
    </row>
    <row r="101" spans="1:78" ht="12" hidden="1" customHeight="1" outlineLevel="1">
      <c r="A101" s="299"/>
      <c r="B101" s="269"/>
      <c r="C101" s="270"/>
      <c r="D101" s="300" t="s">
        <v>1</v>
      </c>
      <c r="E101" s="268"/>
      <c r="F101" s="271"/>
      <c r="G101" s="301">
        <f>SUM(G95,G97,G99)</f>
        <v>0</v>
      </c>
      <c r="H101" s="301">
        <f>ROUNDDOWN(G101*$I101/100,0)</f>
        <v>0</v>
      </c>
      <c r="I101" s="670"/>
      <c r="J101" s="271"/>
      <c r="K101" s="303">
        <f>K95+K97+K99</f>
        <v>0</v>
      </c>
      <c r="L101" s="301" t="str">
        <f>IF(K101=0,"",ROUNDDOWN(K101*$I101/100,0))</f>
        <v/>
      </c>
      <c r="M101" s="271"/>
      <c r="N101" s="301">
        <f>SUM(N95,N97,N99)</f>
        <v>0</v>
      </c>
      <c r="O101" s="301">
        <f>ROUNDDOWN(N101*$I101/100,0)</f>
        <v>0</v>
      </c>
      <c r="P101" s="305"/>
      <c r="Q101" s="301">
        <v>0</v>
      </c>
      <c r="R101" s="306">
        <f>IF(ISERROR(N101-O101-Q100-Q101),0,N101-O101-Q100-Q101)</f>
        <v>0</v>
      </c>
      <c r="S101" s="301">
        <f>R101+Q101</f>
        <v>0</v>
      </c>
      <c r="T101" s="271"/>
      <c r="U101" s="304">
        <f>U99+U97+U95</f>
        <v>0</v>
      </c>
      <c r="V101" s="307">
        <f>IF(ISERROR(H101-O101-Q101)," ",H101-O101-Q101)</f>
        <v>0</v>
      </c>
      <c r="W101" s="270"/>
      <c r="X101" s="701"/>
      <c r="Y101" s="701"/>
      <c r="Z101" s="668">
        <v>8</v>
      </c>
      <c r="AA101" s="309">
        <f>G94</f>
        <v>0</v>
      </c>
      <c r="AB101" s="310">
        <f>G95</f>
        <v>0</v>
      </c>
      <c r="AC101" s="309">
        <f>G96</f>
        <v>0</v>
      </c>
      <c r="AD101" s="310">
        <f>G97</f>
        <v>0</v>
      </c>
      <c r="AE101" s="309">
        <f>G98</f>
        <v>0</v>
      </c>
      <c r="AF101" s="310">
        <f>G99</f>
        <v>0</v>
      </c>
      <c r="AG101" s="309" t="e">
        <f>#REF!</f>
        <v>#REF!</v>
      </c>
      <c r="AH101" s="310">
        <f>G101</f>
        <v>0</v>
      </c>
      <c r="AI101" s="309" t="e">
        <f>#REF!</f>
        <v>#REF!</v>
      </c>
      <c r="AJ101" s="310">
        <f>H101</f>
        <v>0</v>
      </c>
      <c r="AK101" s="309">
        <f>K94</f>
        <v>0</v>
      </c>
      <c r="AL101" s="310">
        <f>K95</f>
        <v>0</v>
      </c>
      <c r="AM101" s="309">
        <f>L98</f>
        <v>0</v>
      </c>
      <c r="AN101" s="310">
        <f>K97</f>
        <v>0</v>
      </c>
      <c r="AO101" s="309">
        <f>K98</f>
        <v>0</v>
      </c>
      <c r="AP101" s="310">
        <f>K99</f>
        <v>0</v>
      </c>
      <c r="AQ101" s="309">
        <f>N94</f>
        <v>0</v>
      </c>
      <c r="AR101" s="310">
        <f>N95</f>
        <v>0</v>
      </c>
      <c r="AS101" s="309">
        <f>N96</f>
        <v>0</v>
      </c>
      <c r="AT101" s="310">
        <f>N97</f>
        <v>0</v>
      </c>
      <c r="AU101" s="309">
        <f>N98</f>
        <v>0</v>
      </c>
      <c r="AV101" s="310">
        <f>N99</f>
        <v>0</v>
      </c>
      <c r="AW101" s="309" t="e">
        <f>#REF!</f>
        <v>#REF!</v>
      </c>
      <c r="AX101" s="310">
        <f>N101</f>
        <v>0</v>
      </c>
      <c r="AY101" s="309" t="e">
        <f>#REF!</f>
        <v>#REF!</v>
      </c>
      <c r="AZ101" s="310" t="e">
        <f>#REF!</f>
        <v>#REF!</v>
      </c>
      <c r="BA101" s="311">
        <f>O100</f>
        <v>0</v>
      </c>
      <c r="BB101" s="310">
        <f>O101</f>
        <v>0</v>
      </c>
      <c r="BC101" s="312" t="e">
        <f>#REF!</f>
        <v>#REF!</v>
      </c>
      <c r="BD101" s="309" t="e">
        <f>#REF!</f>
        <v>#REF!</v>
      </c>
      <c r="BE101" s="312">
        <f>Q100</f>
        <v>0</v>
      </c>
      <c r="BF101" s="310">
        <f>Q101</f>
        <v>0</v>
      </c>
      <c r="BG101" s="312" t="e">
        <f>#REF!</f>
        <v>#REF!</v>
      </c>
      <c r="BH101" s="309" t="e">
        <f>#REF!</f>
        <v>#REF!</v>
      </c>
      <c r="BI101" s="312">
        <f>R100</f>
        <v>0</v>
      </c>
      <c r="BJ101" s="310">
        <f>R101</f>
        <v>0</v>
      </c>
      <c r="BK101" s="312" t="e">
        <f>#REF!</f>
        <v>#REF!</v>
      </c>
      <c r="BL101" s="309" t="e">
        <f>#REF!</f>
        <v>#REF!</v>
      </c>
      <c r="BM101" s="312" t="str">
        <f>S100</f>
        <v xml:space="preserve"> </v>
      </c>
      <c r="BN101" s="310">
        <f>S101</f>
        <v>0</v>
      </c>
      <c r="BO101" s="309">
        <f>U94</f>
        <v>0</v>
      </c>
      <c r="BP101" s="310">
        <f>U95</f>
        <v>0</v>
      </c>
      <c r="BQ101" s="309">
        <f>U96</f>
        <v>0</v>
      </c>
      <c r="BR101" s="310">
        <f>U97</f>
        <v>0</v>
      </c>
      <c r="BS101" s="309">
        <f>U98</f>
        <v>0</v>
      </c>
      <c r="BT101" s="310">
        <f>U99</f>
        <v>0</v>
      </c>
      <c r="BU101" s="309" t="e">
        <f>#REF!</f>
        <v>#REF!</v>
      </c>
      <c r="BV101" s="310">
        <f>U101</f>
        <v>0</v>
      </c>
      <c r="BW101" s="309" t="e">
        <f>#REF!</f>
        <v>#REF!</v>
      </c>
      <c r="BX101" s="310" t="e">
        <f>#REF!</f>
        <v>#REF!</v>
      </c>
      <c r="BY101" s="309">
        <f>V100</f>
        <v>0</v>
      </c>
      <c r="BZ101" s="310">
        <f>V101</f>
        <v>0</v>
      </c>
    </row>
    <row r="102" spans="1:78" ht="12" hidden="1" customHeight="1" outlineLevel="1">
      <c r="A102" s="275"/>
      <c r="B102" s="266"/>
      <c r="C102" s="267"/>
      <c r="D102" s="276"/>
      <c r="E102" s="266"/>
      <c r="F102" s="267"/>
      <c r="G102" s="277"/>
      <c r="H102" s="278"/>
      <c r="I102" s="267"/>
      <c r="J102" s="267"/>
      <c r="K102" s="279"/>
      <c r="L102" s="267"/>
      <c r="M102" s="267"/>
      <c r="N102" s="280">
        <f t="shared" ref="N102" si="20">G102</f>
        <v>0</v>
      </c>
      <c r="O102" s="281"/>
      <c r="P102" s="281"/>
      <c r="Q102" s="281"/>
      <c r="R102" s="281"/>
      <c r="S102" s="281"/>
      <c r="T102" s="267"/>
      <c r="U102" s="280">
        <f>IF(ISERROR(G102-K102-N102)," ",G102-K102-N102)</f>
        <v>0</v>
      </c>
      <c r="V102" s="281"/>
      <c r="W102" s="267"/>
      <c r="X102" s="282"/>
      <c r="Y102" s="265"/>
      <c r="Z102" s="274">
        <v>1</v>
      </c>
    </row>
    <row r="103" spans="1:78" ht="12" hidden="1" customHeight="1" outlineLevel="1">
      <c r="A103" s="275"/>
      <c r="B103" s="266"/>
      <c r="C103" s="713" t="str">
        <f>IF(A106="","",C95)</f>
        <v/>
      </c>
      <c r="D103" s="283" t="s">
        <v>39</v>
      </c>
      <c r="E103" s="266"/>
      <c r="F103" s="267"/>
      <c r="G103" s="669"/>
      <c r="H103" s="285"/>
      <c r="I103" s="267"/>
      <c r="J103" s="267"/>
      <c r="K103" s="699"/>
      <c r="L103" s="287"/>
      <c r="M103" s="267"/>
      <c r="N103" s="669"/>
      <c r="O103" s="287"/>
      <c r="P103" s="267"/>
      <c r="Q103" s="287"/>
      <c r="R103" s="287"/>
      <c r="S103" s="287"/>
      <c r="T103" s="267"/>
      <c r="U103" s="288">
        <f>G103-K103-N103</f>
        <v>0</v>
      </c>
      <c r="V103" s="287"/>
      <c r="W103" s="713"/>
      <c r="X103" s="289"/>
      <c r="Y103" s="330" t="s">
        <v>278</v>
      </c>
      <c r="Z103" s="668">
        <v>2</v>
      </c>
    </row>
    <row r="104" spans="1:78" ht="12" hidden="1" customHeight="1" outlineLevel="1">
      <c r="A104" s="290"/>
      <c r="B104" s="266"/>
      <c r="C104" s="713"/>
      <c r="D104" s="276"/>
      <c r="E104" s="266"/>
      <c r="F104" s="291"/>
      <c r="G104" s="277"/>
      <c r="H104" s="278"/>
      <c r="I104" s="267"/>
      <c r="J104" s="291"/>
      <c r="K104" s="267"/>
      <c r="L104" s="267"/>
      <c r="M104" s="291" t="str">
        <f>IF($F104=0," ",$F104)</f>
        <v xml:space="preserve"> </v>
      </c>
      <c r="N104" s="280">
        <f t="shared" ref="N104:N108" si="21">G104</f>
        <v>0</v>
      </c>
      <c r="O104" s="267"/>
      <c r="P104" s="291"/>
      <c r="Q104" s="267"/>
      <c r="R104" s="267"/>
      <c r="S104" s="267"/>
      <c r="T104" s="291" t="str">
        <f>IF($F104=0," ",$F104)</f>
        <v xml:space="preserve"> </v>
      </c>
      <c r="U104" s="280">
        <f>IF(ISERROR(G104-L106-N104)," ",G104-L106-N104)</f>
        <v>0</v>
      </c>
      <c r="V104" s="267"/>
      <c r="W104" s="713"/>
      <c r="X104" s="324"/>
      <c r="Y104" s="265"/>
      <c r="Z104" s="274">
        <v>3</v>
      </c>
    </row>
    <row r="105" spans="1:78" ht="12" hidden="1" customHeight="1" outlineLevel="1">
      <c r="A105" s="292"/>
      <c r="B105" s="266"/>
      <c r="C105" s="713"/>
      <c r="D105" s="283" t="s">
        <v>279</v>
      </c>
      <c r="E105" s="266"/>
      <c r="F105" s="291"/>
      <c r="G105" s="284">
        <v>0</v>
      </c>
      <c r="H105" s="285"/>
      <c r="I105" s="267"/>
      <c r="J105" s="291"/>
      <c r="K105" s="286">
        <v>0</v>
      </c>
      <c r="L105" s="287"/>
      <c r="M105" s="291" t="str">
        <f>IF($F105=0," ",$F105)</f>
        <v xml:space="preserve"> </v>
      </c>
      <c r="N105" s="284">
        <f t="shared" si="21"/>
        <v>0</v>
      </c>
      <c r="O105" s="287"/>
      <c r="P105" s="267"/>
      <c r="Q105" s="287"/>
      <c r="R105" s="287"/>
      <c r="S105" s="287"/>
      <c r="T105" s="291" t="str">
        <f>IF($F105=0," ",$F105)</f>
        <v xml:space="preserve"> </v>
      </c>
      <c r="U105" s="288">
        <f>G105-K105-N105</f>
        <v>0</v>
      </c>
      <c r="V105" s="287"/>
      <c r="W105" s="713"/>
      <c r="X105" s="282" t="s">
        <v>255</v>
      </c>
      <c r="Y105" s="700"/>
      <c r="Z105" s="274">
        <v>4</v>
      </c>
    </row>
    <row r="106" spans="1:78" ht="12" hidden="1" customHeight="1" outlineLevel="1">
      <c r="A106" s="673"/>
      <c r="B106" s="671"/>
      <c r="C106" s="713"/>
      <c r="D106" s="276"/>
      <c r="E106" s="671"/>
      <c r="F106" s="671"/>
      <c r="G106" s="277"/>
      <c r="H106" s="278"/>
      <c r="I106" s="267"/>
      <c r="J106" s="266" t="str">
        <f>IF($F106=0," ",$F106)</f>
        <v xml:space="preserve"> </v>
      </c>
      <c r="K106" s="279"/>
      <c r="L106" s="279"/>
      <c r="M106" s="266" t="str">
        <f>IF($F106=0," ",$F106)</f>
        <v xml:space="preserve"> </v>
      </c>
      <c r="N106" s="280">
        <f t="shared" si="21"/>
        <v>0</v>
      </c>
      <c r="O106" s="267"/>
      <c r="P106" s="267"/>
      <c r="Q106" s="267"/>
      <c r="R106" s="267"/>
      <c r="S106" s="267"/>
      <c r="T106" s="665" t="str">
        <f>IF(ISERROR(F106-J106-M106),"",F106-J106-M106)</f>
        <v/>
      </c>
      <c r="U106" s="280">
        <f>IF(ISERROR(G106-K106-N106)," ",G106-K106-N106)</f>
        <v>0</v>
      </c>
      <c r="V106" s="267"/>
      <c r="W106" s="713"/>
      <c r="X106" s="325"/>
      <c r="Y106" s="700"/>
      <c r="Z106" s="668">
        <v>5</v>
      </c>
    </row>
    <row r="107" spans="1:78" ht="12" hidden="1" customHeight="1" outlineLevel="1">
      <c r="A107" s="275"/>
      <c r="B107" s="266"/>
      <c r="C107" s="713"/>
      <c r="D107" s="283"/>
      <c r="E107" s="266"/>
      <c r="F107" s="293"/>
      <c r="G107" s="284">
        <v>0</v>
      </c>
      <c r="H107" s="285"/>
      <c r="I107" s="267"/>
      <c r="J107" s="293"/>
      <c r="K107" s="286">
        <v>0</v>
      </c>
      <c r="L107" s="287"/>
      <c r="M107" s="293" t="str">
        <f>IF($F107=0," ",$F107)</f>
        <v xml:space="preserve"> </v>
      </c>
      <c r="N107" s="284">
        <f t="shared" si="21"/>
        <v>0</v>
      </c>
      <c r="O107" s="287"/>
      <c r="P107" s="267"/>
      <c r="Q107" s="287"/>
      <c r="R107" s="287"/>
      <c r="S107" s="287"/>
      <c r="T107" s="293" t="str">
        <f>IF($F107=0," ",$F107)</f>
        <v xml:space="preserve"> </v>
      </c>
      <c r="U107" s="288">
        <f>G107-K107-N107</f>
        <v>0</v>
      </c>
      <c r="V107" s="287"/>
      <c r="W107" s="713"/>
      <c r="X107" s="324"/>
      <c r="Y107" s="265"/>
      <c r="Z107" s="274">
        <v>6</v>
      </c>
    </row>
    <row r="108" spans="1:78" ht="12" hidden="1" customHeight="1" outlineLevel="1">
      <c r="A108" s="275"/>
      <c r="B108" s="266"/>
      <c r="C108" s="713"/>
      <c r="D108" s="294"/>
      <c r="E108" s="265"/>
      <c r="F108" s="264"/>
      <c r="G108" s="278"/>
      <c r="H108" s="295"/>
      <c r="I108" s="264"/>
      <c r="J108" s="264"/>
      <c r="K108" s="296"/>
      <c r="L108" s="267"/>
      <c r="M108" s="264"/>
      <c r="N108" s="280">
        <f t="shared" si="21"/>
        <v>0</v>
      </c>
      <c r="O108" s="297"/>
      <c r="P108" s="267"/>
      <c r="Q108" s="298">
        <f>IF(ISERROR(N109*I109/100-O109=0)," ",N109*I109/100-O109)</f>
        <v>0</v>
      </c>
      <c r="R108" s="281"/>
      <c r="S108" s="297" t="str">
        <f>IF(N108=0," ",Q108)</f>
        <v xml:space="preserve"> </v>
      </c>
      <c r="T108" s="264"/>
      <c r="U108" s="281"/>
      <c r="V108" s="297"/>
      <c r="W108" s="713"/>
      <c r="X108" s="257" t="s">
        <v>648</v>
      </c>
      <c r="Y108" s="265" t="s">
        <v>253</v>
      </c>
      <c r="Z108" s="274">
        <v>7</v>
      </c>
    </row>
    <row r="109" spans="1:78" ht="12" hidden="1" customHeight="1" outlineLevel="1">
      <c r="A109" s="299"/>
      <c r="B109" s="269"/>
      <c r="C109" s="270"/>
      <c r="D109" s="300" t="s">
        <v>1</v>
      </c>
      <c r="E109" s="268"/>
      <c r="F109" s="271"/>
      <c r="G109" s="301">
        <f>SUM(G103,G105,G107)</f>
        <v>0</v>
      </c>
      <c r="H109" s="301">
        <f>ROUNDDOWN(G109*$I109/100,0)</f>
        <v>0</v>
      </c>
      <c r="I109" s="670"/>
      <c r="J109" s="271"/>
      <c r="K109" s="303">
        <f>K103+K105+K107</f>
        <v>0</v>
      </c>
      <c r="L109" s="301" t="str">
        <f>IF(K109=0,"",ROUNDDOWN(K109*$I109/100,0))</f>
        <v/>
      </c>
      <c r="M109" s="271"/>
      <c r="N109" s="301">
        <f>SUM(N103,N105,N107)</f>
        <v>0</v>
      </c>
      <c r="O109" s="301">
        <f>ROUNDDOWN(N109*$I109/100,0)</f>
        <v>0</v>
      </c>
      <c r="P109" s="305"/>
      <c r="Q109" s="301">
        <v>0</v>
      </c>
      <c r="R109" s="306">
        <f>IF(ISERROR(N109-O109-Q108-Q109),0,N109-O109-Q108-Q109)</f>
        <v>0</v>
      </c>
      <c r="S109" s="301">
        <f>R109+Q109</f>
        <v>0</v>
      </c>
      <c r="T109" s="271"/>
      <c r="U109" s="304">
        <f>U107+U105+U103</f>
        <v>0</v>
      </c>
      <c r="V109" s="307">
        <f>IF(ISERROR(H109-O109-Q109)," ",H109-O109-Q109)</f>
        <v>0</v>
      </c>
      <c r="W109" s="270"/>
      <c r="X109" s="701"/>
      <c r="Y109" s="701"/>
      <c r="Z109" s="668">
        <v>8</v>
      </c>
      <c r="AA109" s="309">
        <f>G102</f>
        <v>0</v>
      </c>
      <c r="AB109" s="310">
        <f>G103</f>
        <v>0</v>
      </c>
      <c r="AC109" s="309">
        <f>G104</f>
        <v>0</v>
      </c>
      <c r="AD109" s="310">
        <f>G105</f>
        <v>0</v>
      </c>
      <c r="AE109" s="309">
        <f>G106</f>
        <v>0</v>
      </c>
      <c r="AF109" s="310">
        <f>G107</f>
        <v>0</v>
      </c>
      <c r="AG109" s="309" t="e">
        <f>#REF!</f>
        <v>#REF!</v>
      </c>
      <c r="AH109" s="310">
        <f>G109</f>
        <v>0</v>
      </c>
      <c r="AI109" s="309" t="e">
        <f>#REF!</f>
        <v>#REF!</v>
      </c>
      <c r="AJ109" s="310">
        <f>H109</f>
        <v>0</v>
      </c>
      <c r="AK109" s="309">
        <f>K102</f>
        <v>0</v>
      </c>
      <c r="AL109" s="310">
        <f>K103</f>
        <v>0</v>
      </c>
      <c r="AM109" s="309">
        <f>L106</f>
        <v>0</v>
      </c>
      <c r="AN109" s="310">
        <f>K105</f>
        <v>0</v>
      </c>
      <c r="AO109" s="309">
        <f>K106</f>
        <v>0</v>
      </c>
      <c r="AP109" s="310">
        <f>K107</f>
        <v>0</v>
      </c>
      <c r="AQ109" s="309">
        <f>N102</f>
        <v>0</v>
      </c>
      <c r="AR109" s="310">
        <f>N103</f>
        <v>0</v>
      </c>
      <c r="AS109" s="309">
        <f>N104</f>
        <v>0</v>
      </c>
      <c r="AT109" s="310">
        <f>N105</f>
        <v>0</v>
      </c>
      <c r="AU109" s="309">
        <f>N106</f>
        <v>0</v>
      </c>
      <c r="AV109" s="310">
        <f>N107</f>
        <v>0</v>
      </c>
      <c r="AW109" s="309" t="e">
        <f>#REF!</f>
        <v>#REF!</v>
      </c>
      <c r="AX109" s="310">
        <f>N109</f>
        <v>0</v>
      </c>
      <c r="AY109" s="309" t="e">
        <f>#REF!</f>
        <v>#REF!</v>
      </c>
      <c r="AZ109" s="310" t="e">
        <f>#REF!</f>
        <v>#REF!</v>
      </c>
      <c r="BA109" s="311">
        <f>O108</f>
        <v>0</v>
      </c>
      <c r="BB109" s="310">
        <f>O109</f>
        <v>0</v>
      </c>
      <c r="BC109" s="312" t="e">
        <f>#REF!</f>
        <v>#REF!</v>
      </c>
      <c r="BD109" s="309" t="e">
        <f>#REF!</f>
        <v>#REF!</v>
      </c>
      <c r="BE109" s="312">
        <f>Q108</f>
        <v>0</v>
      </c>
      <c r="BF109" s="310">
        <f>Q109</f>
        <v>0</v>
      </c>
      <c r="BG109" s="312" t="e">
        <f>#REF!</f>
        <v>#REF!</v>
      </c>
      <c r="BH109" s="309" t="e">
        <f>#REF!</f>
        <v>#REF!</v>
      </c>
      <c r="BI109" s="312">
        <f>R108</f>
        <v>0</v>
      </c>
      <c r="BJ109" s="310">
        <f>R109</f>
        <v>0</v>
      </c>
      <c r="BK109" s="312" t="e">
        <f>#REF!</f>
        <v>#REF!</v>
      </c>
      <c r="BL109" s="309" t="e">
        <f>#REF!</f>
        <v>#REF!</v>
      </c>
      <c r="BM109" s="312" t="str">
        <f>S108</f>
        <v xml:space="preserve"> </v>
      </c>
      <c r="BN109" s="310">
        <f>S109</f>
        <v>0</v>
      </c>
      <c r="BO109" s="309">
        <f>U102</f>
        <v>0</v>
      </c>
      <c r="BP109" s="310">
        <f>U103</f>
        <v>0</v>
      </c>
      <c r="BQ109" s="309">
        <f>U104</f>
        <v>0</v>
      </c>
      <c r="BR109" s="310">
        <f>U105</f>
        <v>0</v>
      </c>
      <c r="BS109" s="309">
        <f>U106</f>
        <v>0</v>
      </c>
      <c r="BT109" s="310">
        <f>U107</f>
        <v>0</v>
      </c>
      <c r="BU109" s="309" t="e">
        <f>#REF!</f>
        <v>#REF!</v>
      </c>
      <c r="BV109" s="310">
        <f>U109</f>
        <v>0</v>
      </c>
      <c r="BW109" s="309" t="e">
        <f>#REF!</f>
        <v>#REF!</v>
      </c>
      <c r="BX109" s="310" t="e">
        <f>#REF!</f>
        <v>#REF!</v>
      </c>
      <c r="BY109" s="309">
        <f>V108</f>
        <v>0</v>
      </c>
      <c r="BZ109" s="310">
        <f>V109</f>
        <v>0</v>
      </c>
    </row>
    <row r="110" spans="1:78" ht="12" hidden="1" customHeight="1" outlineLevel="1">
      <c r="A110" s="275"/>
      <c r="B110" s="266"/>
      <c r="C110" s="267"/>
      <c r="D110" s="276"/>
      <c r="E110" s="266"/>
      <c r="F110" s="267"/>
      <c r="G110" s="277"/>
      <c r="H110" s="278"/>
      <c r="I110" s="267"/>
      <c r="J110" s="267"/>
      <c r="K110" s="279"/>
      <c r="L110" s="267"/>
      <c r="M110" s="267"/>
      <c r="N110" s="280">
        <f t="shared" ref="N110" si="22">G110</f>
        <v>0</v>
      </c>
      <c r="O110" s="281"/>
      <c r="P110" s="281"/>
      <c r="Q110" s="281"/>
      <c r="R110" s="281"/>
      <c r="S110" s="281"/>
      <c r="T110" s="267"/>
      <c r="U110" s="280">
        <f>IF(ISERROR(G110-K110-N110)," ",G110-K110-N110)</f>
        <v>0</v>
      </c>
      <c r="V110" s="281"/>
      <c r="W110" s="267"/>
      <c r="X110" s="282"/>
      <c r="Y110" s="265"/>
      <c r="Z110" s="274">
        <v>1</v>
      </c>
    </row>
    <row r="111" spans="1:78" ht="12" hidden="1" customHeight="1" outlineLevel="1">
      <c r="A111" s="275"/>
      <c r="B111" s="266"/>
      <c r="C111" s="713" t="str">
        <f>IF(A114="","",C103)</f>
        <v/>
      </c>
      <c r="D111" s="283" t="s">
        <v>39</v>
      </c>
      <c r="E111" s="266"/>
      <c r="F111" s="267"/>
      <c r="G111" s="669"/>
      <c r="H111" s="285"/>
      <c r="I111" s="267"/>
      <c r="J111" s="267"/>
      <c r="K111" s="699"/>
      <c r="L111" s="287"/>
      <c r="M111" s="267"/>
      <c r="N111" s="669"/>
      <c r="O111" s="287"/>
      <c r="P111" s="267"/>
      <c r="Q111" s="287"/>
      <c r="R111" s="287"/>
      <c r="S111" s="287"/>
      <c r="T111" s="267"/>
      <c r="U111" s="288">
        <f>G111-K111-N111</f>
        <v>0</v>
      </c>
      <c r="V111" s="287"/>
      <c r="W111" s="713"/>
      <c r="X111" s="289"/>
      <c r="Y111" s="330" t="s">
        <v>278</v>
      </c>
      <c r="Z111" s="668">
        <v>2</v>
      </c>
    </row>
    <row r="112" spans="1:78" ht="12" hidden="1" customHeight="1" outlineLevel="1">
      <c r="A112" s="290"/>
      <c r="B112" s="266"/>
      <c r="C112" s="713"/>
      <c r="D112" s="276"/>
      <c r="E112" s="266"/>
      <c r="F112" s="291"/>
      <c r="G112" s="277"/>
      <c r="H112" s="278"/>
      <c r="I112" s="267"/>
      <c r="J112" s="291"/>
      <c r="K112" s="267"/>
      <c r="L112" s="267"/>
      <c r="M112" s="291" t="str">
        <f>IF($F112=0," ",$F112)</f>
        <v xml:space="preserve"> </v>
      </c>
      <c r="N112" s="280">
        <f t="shared" ref="N112:N116" si="23">G112</f>
        <v>0</v>
      </c>
      <c r="O112" s="267"/>
      <c r="P112" s="291"/>
      <c r="Q112" s="267"/>
      <c r="R112" s="267"/>
      <c r="S112" s="267"/>
      <c r="T112" s="291" t="str">
        <f>IF($F112=0," ",$F112)</f>
        <v xml:space="preserve"> </v>
      </c>
      <c r="U112" s="280">
        <f>IF(ISERROR(G112-L114-N112)," ",G112-L114-N112)</f>
        <v>0</v>
      </c>
      <c r="V112" s="267"/>
      <c r="W112" s="713"/>
      <c r="X112" s="324"/>
      <c r="Y112" s="265"/>
      <c r="Z112" s="274">
        <v>3</v>
      </c>
    </row>
    <row r="113" spans="1:78" ht="12" hidden="1" customHeight="1" outlineLevel="1">
      <c r="A113" s="292"/>
      <c r="B113" s="266"/>
      <c r="C113" s="713"/>
      <c r="D113" s="283" t="s">
        <v>279</v>
      </c>
      <c r="E113" s="266"/>
      <c r="F113" s="291"/>
      <c r="G113" s="284">
        <v>0</v>
      </c>
      <c r="H113" s="285"/>
      <c r="I113" s="267"/>
      <c r="J113" s="291"/>
      <c r="K113" s="286">
        <v>0</v>
      </c>
      <c r="L113" s="287"/>
      <c r="M113" s="291" t="str">
        <f>IF($F113=0," ",$F113)</f>
        <v xml:space="preserve"> </v>
      </c>
      <c r="N113" s="284">
        <f t="shared" si="23"/>
        <v>0</v>
      </c>
      <c r="O113" s="287"/>
      <c r="P113" s="267"/>
      <c r="Q113" s="287"/>
      <c r="R113" s="287"/>
      <c r="S113" s="287"/>
      <c r="T113" s="291" t="str">
        <f>IF($F113=0," ",$F113)</f>
        <v xml:space="preserve"> </v>
      </c>
      <c r="U113" s="288">
        <f>G113-K113-N113</f>
        <v>0</v>
      </c>
      <c r="V113" s="287"/>
      <c r="W113" s="713"/>
      <c r="X113" s="282" t="s">
        <v>255</v>
      </c>
      <c r="Y113" s="700"/>
      <c r="Z113" s="274">
        <v>4</v>
      </c>
    </row>
    <row r="114" spans="1:78" ht="12" hidden="1" customHeight="1" outlineLevel="1">
      <c r="A114" s="673"/>
      <c r="B114" s="671"/>
      <c r="C114" s="713"/>
      <c r="D114" s="276"/>
      <c r="E114" s="671"/>
      <c r="F114" s="671"/>
      <c r="G114" s="277"/>
      <c r="H114" s="278"/>
      <c r="I114" s="267"/>
      <c r="J114" s="266" t="str">
        <f>IF($F114=0," ",$F114)</f>
        <v xml:space="preserve"> </v>
      </c>
      <c r="K114" s="279"/>
      <c r="L114" s="279"/>
      <c r="M114" s="266" t="str">
        <f>IF($F114=0," ",$F114)</f>
        <v xml:space="preserve"> </v>
      </c>
      <c r="N114" s="280">
        <f t="shared" si="23"/>
        <v>0</v>
      </c>
      <c r="O114" s="267"/>
      <c r="P114" s="267"/>
      <c r="Q114" s="267"/>
      <c r="R114" s="267"/>
      <c r="S114" s="267"/>
      <c r="T114" s="665" t="str">
        <f>IF(ISERROR(F114-J114-M114),"",F114-J114-M114)</f>
        <v/>
      </c>
      <c r="U114" s="280">
        <f>IF(ISERROR(G114-K114-N114)," ",G114-K114-N114)</f>
        <v>0</v>
      </c>
      <c r="V114" s="267"/>
      <c r="W114" s="713"/>
      <c r="X114" s="325"/>
      <c r="Y114" s="700"/>
      <c r="Z114" s="668">
        <v>5</v>
      </c>
    </row>
    <row r="115" spans="1:78" ht="12" hidden="1" customHeight="1" outlineLevel="1">
      <c r="A115" s="275"/>
      <c r="B115" s="266"/>
      <c r="C115" s="713"/>
      <c r="D115" s="283"/>
      <c r="E115" s="266"/>
      <c r="F115" s="293"/>
      <c r="G115" s="284">
        <v>0</v>
      </c>
      <c r="H115" s="285"/>
      <c r="I115" s="267"/>
      <c r="J115" s="293"/>
      <c r="K115" s="286">
        <v>0</v>
      </c>
      <c r="L115" s="287"/>
      <c r="M115" s="293" t="str">
        <f>IF($F115=0," ",$F115)</f>
        <v xml:space="preserve"> </v>
      </c>
      <c r="N115" s="284">
        <f t="shared" si="23"/>
        <v>0</v>
      </c>
      <c r="O115" s="287"/>
      <c r="P115" s="267"/>
      <c r="Q115" s="287"/>
      <c r="R115" s="287"/>
      <c r="S115" s="287"/>
      <c r="T115" s="293" t="str">
        <f>IF($F115=0," ",$F115)</f>
        <v xml:space="preserve"> </v>
      </c>
      <c r="U115" s="288">
        <f>G115-K115-N115</f>
        <v>0</v>
      </c>
      <c r="V115" s="287"/>
      <c r="W115" s="713"/>
      <c r="X115" s="324"/>
      <c r="Y115" s="265"/>
      <c r="Z115" s="274">
        <v>6</v>
      </c>
    </row>
    <row r="116" spans="1:78" ht="12" hidden="1" customHeight="1" outlineLevel="1">
      <c r="A116" s="275"/>
      <c r="B116" s="266"/>
      <c r="C116" s="713"/>
      <c r="D116" s="294"/>
      <c r="E116" s="265"/>
      <c r="F116" s="264"/>
      <c r="G116" s="278"/>
      <c r="H116" s="295"/>
      <c r="I116" s="264"/>
      <c r="J116" s="264"/>
      <c r="K116" s="296"/>
      <c r="L116" s="267"/>
      <c r="M116" s="264"/>
      <c r="N116" s="280">
        <f t="shared" si="23"/>
        <v>0</v>
      </c>
      <c r="O116" s="297"/>
      <c r="P116" s="267"/>
      <c r="Q116" s="298">
        <f>IF(ISERROR(N117*I117/100-O117=0)," ",N117*I117/100-O117)</f>
        <v>0</v>
      </c>
      <c r="R116" s="281"/>
      <c r="S116" s="297" t="str">
        <f>IF(N116=0," ",Q116)</f>
        <v xml:space="preserve"> </v>
      </c>
      <c r="T116" s="264"/>
      <c r="U116" s="281"/>
      <c r="V116" s="297"/>
      <c r="W116" s="713"/>
      <c r="X116" s="257" t="s">
        <v>648</v>
      </c>
      <c r="Y116" s="265" t="s">
        <v>253</v>
      </c>
      <c r="Z116" s="274">
        <v>7</v>
      </c>
    </row>
    <row r="117" spans="1:78" ht="12" hidden="1" customHeight="1" outlineLevel="1">
      <c r="A117" s="299"/>
      <c r="B117" s="269"/>
      <c r="C117" s="270"/>
      <c r="D117" s="300" t="s">
        <v>1</v>
      </c>
      <c r="E117" s="268"/>
      <c r="F117" s="271"/>
      <c r="G117" s="301">
        <f>SUM(G111,G113,G115)</f>
        <v>0</v>
      </c>
      <c r="H117" s="301">
        <f>ROUNDDOWN(G117*$I117/100,0)</f>
        <v>0</v>
      </c>
      <c r="I117" s="670"/>
      <c r="J117" s="271"/>
      <c r="K117" s="303">
        <f>K111+K113+K115</f>
        <v>0</v>
      </c>
      <c r="L117" s="301" t="str">
        <f>IF(K117=0,"",ROUNDDOWN(K117*$I117/100,0))</f>
        <v/>
      </c>
      <c r="M117" s="271"/>
      <c r="N117" s="301">
        <f>SUM(N111,N113,N115)</f>
        <v>0</v>
      </c>
      <c r="O117" s="301">
        <f>ROUNDDOWN(N117*$I117/100,0)</f>
        <v>0</v>
      </c>
      <c r="P117" s="305"/>
      <c r="Q117" s="301">
        <v>0</v>
      </c>
      <c r="R117" s="306">
        <f>IF(ISERROR(N117-O117-Q116-Q117),0,N117-O117-Q116-Q117)</f>
        <v>0</v>
      </c>
      <c r="S117" s="301">
        <f>R117+Q117</f>
        <v>0</v>
      </c>
      <c r="T117" s="271"/>
      <c r="U117" s="304">
        <f>U115+U113+U111</f>
        <v>0</v>
      </c>
      <c r="V117" s="307">
        <f>IF(ISERROR(H117-O117-Q117)," ",H117-O117-Q117)</f>
        <v>0</v>
      </c>
      <c r="W117" s="270"/>
      <c r="X117" s="701"/>
      <c r="Y117" s="701"/>
      <c r="Z117" s="668">
        <v>8</v>
      </c>
      <c r="AA117" s="309">
        <f>G110</f>
        <v>0</v>
      </c>
      <c r="AB117" s="310">
        <f>G111</f>
        <v>0</v>
      </c>
      <c r="AC117" s="309">
        <f>G112</f>
        <v>0</v>
      </c>
      <c r="AD117" s="310">
        <f>G113</f>
        <v>0</v>
      </c>
      <c r="AE117" s="309">
        <f>G114</f>
        <v>0</v>
      </c>
      <c r="AF117" s="310">
        <f>G115</f>
        <v>0</v>
      </c>
      <c r="AG117" s="309" t="e">
        <f>#REF!</f>
        <v>#REF!</v>
      </c>
      <c r="AH117" s="310">
        <f>G117</f>
        <v>0</v>
      </c>
      <c r="AI117" s="309" t="e">
        <f>#REF!</f>
        <v>#REF!</v>
      </c>
      <c r="AJ117" s="310">
        <f>H117</f>
        <v>0</v>
      </c>
      <c r="AK117" s="309">
        <f>K110</f>
        <v>0</v>
      </c>
      <c r="AL117" s="310">
        <f>K111</f>
        <v>0</v>
      </c>
      <c r="AM117" s="309">
        <f>L114</f>
        <v>0</v>
      </c>
      <c r="AN117" s="310">
        <f>K113</f>
        <v>0</v>
      </c>
      <c r="AO117" s="309">
        <f>K114</f>
        <v>0</v>
      </c>
      <c r="AP117" s="310">
        <f>K115</f>
        <v>0</v>
      </c>
      <c r="AQ117" s="309">
        <f>N110</f>
        <v>0</v>
      </c>
      <c r="AR117" s="310">
        <f>N111</f>
        <v>0</v>
      </c>
      <c r="AS117" s="309">
        <f>N112</f>
        <v>0</v>
      </c>
      <c r="AT117" s="310">
        <f>N113</f>
        <v>0</v>
      </c>
      <c r="AU117" s="309">
        <f>N114</f>
        <v>0</v>
      </c>
      <c r="AV117" s="310">
        <f>N115</f>
        <v>0</v>
      </c>
      <c r="AW117" s="309" t="e">
        <f>#REF!</f>
        <v>#REF!</v>
      </c>
      <c r="AX117" s="310">
        <f>N117</f>
        <v>0</v>
      </c>
      <c r="AY117" s="309" t="e">
        <f>#REF!</f>
        <v>#REF!</v>
      </c>
      <c r="AZ117" s="310" t="e">
        <f>#REF!</f>
        <v>#REF!</v>
      </c>
      <c r="BA117" s="311">
        <f>O116</f>
        <v>0</v>
      </c>
      <c r="BB117" s="310">
        <f>O117</f>
        <v>0</v>
      </c>
      <c r="BC117" s="312" t="e">
        <f>#REF!</f>
        <v>#REF!</v>
      </c>
      <c r="BD117" s="309" t="e">
        <f>#REF!</f>
        <v>#REF!</v>
      </c>
      <c r="BE117" s="312">
        <f>Q116</f>
        <v>0</v>
      </c>
      <c r="BF117" s="310">
        <f>Q117</f>
        <v>0</v>
      </c>
      <c r="BG117" s="312" t="e">
        <f>#REF!</f>
        <v>#REF!</v>
      </c>
      <c r="BH117" s="309" t="e">
        <f>#REF!</f>
        <v>#REF!</v>
      </c>
      <c r="BI117" s="312">
        <f>R116</f>
        <v>0</v>
      </c>
      <c r="BJ117" s="310">
        <f>R117</f>
        <v>0</v>
      </c>
      <c r="BK117" s="312" t="e">
        <f>#REF!</f>
        <v>#REF!</v>
      </c>
      <c r="BL117" s="309" t="e">
        <f>#REF!</f>
        <v>#REF!</v>
      </c>
      <c r="BM117" s="312" t="str">
        <f>S116</f>
        <v xml:space="preserve"> </v>
      </c>
      <c r="BN117" s="310">
        <f>S117</f>
        <v>0</v>
      </c>
      <c r="BO117" s="309">
        <f>U110</f>
        <v>0</v>
      </c>
      <c r="BP117" s="310">
        <f>U111</f>
        <v>0</v>
      </c>
      <c r="BQ117" s="309">
        <f>U112</f>
        <v>0</v>
      </c>
      <c r="BR117" s="310">
        <f>U113</f>
        <v>0</v>
      </c>
      <c r="BS117" s="309">
        <f>U114</f>
        <v>0</v>
      </c>
      <c r="BT117" s="310">
        <f>U115</f>
        <v>0</v>
      </c>
      <c r="BU117" s="309" t="e">
        <f>#REF!</f>
        <v>#REF!</v>
      </c>
      <c r="BV117" s="310">
        <f>U117</f>
        <v>0</v>
      </c>
      <c r="BW117" s="309" t="e">
        <f>#REF!</f>
        <v>#REF!</v>
      </c>
      <c r="BX117" s="310" t="e">
        <f>#REF!</f>
        <v>#REF!</v>
      </c>
      <c r="BY117" s="309">
        <f>V116</f>
        <v>0</v>
      </c>
      <c r="BZ117" s="310">
        <f>V117</f>
        <v>0</v>
      </c>
    </row>
    <row r="118" spans="1:78" ht="12" hidden="1" customHeight="1" outlineLevel="1">
      <c r="A118" s="275"/>
      <c r="B118" s="266"/>
      <c r="C118" s="267"/>
      <c r="D118" s="276"/>
      <c r="E118" s="266"/>
      <c r="F118" s="267"/>
      <c r="G118" s="277"/>
      <c r="H118" s="278"/>
      <c r="I118" s="267"/>
      <c r="J118" s="267"/>
      <c r="K118" s="279"/>
      <c r="L118" s="267"/>
      <c r="M118" s="267"/>
      <c r="N118" s="280">
        <f t="shared" ref="N118" si="24">G118</f>
        <v>0</v>
      </c>
      <c r="O118" s="281"/>
      <c r="P118" s="281"/>
      <c r="Q118" s="281"/>
      <c r="R118" s="281"/>
      <c r="S118" s="281"/>
      <c r="T118" s="267"/>
      <c r="U118" s="280">
        <f>IF(ISERROR(G118-K118-N118)," ",G118-K118-N118)</f>
        <v>0</v>
      </c>
      <c r="V118" s="281"/>
      <c r="W118" s="267"/>
      <c r="X118" s="282"/>
      <c r="Y118" s="265"/>
      <c r="Z118" s="274">
        <v>1</v>
      </c>
    </row>
    <row r="119" spans="1:78" ht="12" hidden="1" customHeight="1" outlineLevel="1">
      <c r="A119" s="275"/>
      <c r="B119" s="266"/>
      <c r="C119" s="713" t="str">
        <f>IF(A122="","",C111)</f>
        <v/>
      </c>
      <c r="D119" s="283" t="s">
        <v>39</v>
      </c>
      <c r="E119" s="266"/>
      <c r="F119" s="267"/>
      <c r="G119" s="669"/>
      <c r="H119" s="285"/>
      <c r="I119" s="267"/>
      <c r="J119" s="267"/>
      <c r="K119" s="699"/>
      <c r="L119" s="287"/>
      <c r="M119" s="267"/>
      <c r="N119" s="669"/>
      <c r="O119" s="287"/>
      <c r="P119" s="267"/>
      <c r="Q119" s="287"/>
      <c r="R119" s="287"/>
      <c r="S119" s="287"/>
      <c r="T119" s="267"/>
      <c r="U119" s="288">
        <f>G119-K119-N119</f>
        <v>0</v>
      </c>
      <c r="V119" s="287"/>
      <c r="W119" s="713"/>
      <c r="X119" s="289"/>
      <c r="Y119" s="330" t="s">
        <v>278</v>
      </c>
      <c r="Z119" s="668">
        <v>2</v>
      </c>
    </row>
    <row r="120" spans="1:78" ht="12" hidden="1" customHeight="1" outlineLevel="1">
      <c r="A120" s="290"/>
      <c r="B120" s="266"/>
      <c r="C120" s="713"/>
      <c r="D120" s="276"/>
      <c r="E120" s="266"/>
      <c r="F120" s="291"/>
      <c r="G120" s="277"/>
      <c r="H120" s="278"/>
      <c r="I120" s="267"/>
      <c r="J120" s="291"/>
      <c r="K120" s="267"/>
      <c r="L120" s="267"/>
      <c r="M120" s="291" t="str">
        <f>IF($F120=0," ",$F120)</f>
        <v xml:space="preserve"> </v>
      </c>
      <c r="N120" s="280">
        <f t="shared" ref="N120:N124" si="25">G120</f>
        <v>0</v>
      </c>
      <c r="O120" s="267"/>
      <c r="P120" s="291"/>
      <c r="Q120" s="267"/>
      <c r="R120" s="267"/>
      <c r="S120" s="267"/>
      <c r="T120" s="291" t="str">
        <f>IF($F120=0," ",$F120)</f>
        <v xml:space="preserve"> </v>
      </c>
      <c r="U120" s="280">
        <f>IF(ISERROR(G120-L122-N120)," ",G120-L122-N120)</f>
        <v>0</v>
      </c>
      <c r="V120" s="267"/>
      <c r="W120" s="713"/>
      <c r="X120" s="324"/>
      <c r="Y120" s="265"/>
      <c r="Z120" s="274">
        <v>3</v>
      </c>
    </row>
    <row r="121" spans="1:78" ht="12" hidden="1" customHeight="1" outlineLevel="1">
      <c r="A121" s="292"/>
      <c r="B121" s="266"/>
      <c r="C121" s="713"/>
      <c r="D121" s="283" t="s">
        <v>279</v>
      </c>
      <c r="E121" s="266"/>
      <c r="F121" s="291"/>
      <c r="G121" s="284">
        <v>0</v>
      </c>
      <c r="H121" s="285"/>
      <c r="I121" s="267"/>
      <c r="J121" s="291"/>
      <c r="K121" s="286">
        <v>0</v>
      </c>
      <c r="L121" s="287"/>
      <c r="M121" s="291" t="str">
        <f>IF($F121=0," ",$F121)</f>
        <v xml:space="preserve"> </v>
      </c>
      <c r="N121" s="284">
        <f t="shared" si="25"/>
        <v>0</v>
      </c>
      <c r="O121" s="287"/>
      <c r="P121" s="267"/>
      <c r="Q121" s="287"/>
      <c r="R121" s="287"/>
      <c r="S121" s="287"/>
      <c r="T121" s="291" t="str">
        <f>IF($F121=0," ",$F121)</f>
        <v xml:space="preserve"> </v>
      </c>
      <c r="U121" s="288">
        <f>G121-K121-N121</f>
        <v>0</v>
      </c>
      <c r="V121" s="287"/>
      <c r="W121" s="713"/>
      <c r="X121" s="282" t="s">
        <v>255</v>
      </c>
      <c r="Y121" s="700"/>
      <c r="Z121" s="274">
        <v>4</v>
      </c>
    </row>
    <row r="122" spans="1:78" ht="12" hidden="1" customHeight="1" outlineLevel="1">
      <c r="A122" s="673"/>
      <c r="B122" s="671"/>
      <c r="C122" s="713"/>
      <c r="D122" s="276"/>
      <c r="E122" s="671"/>
      <c r="F122" s="671"/>
      <c r="G122" s="277"/>
      <c r="H122" s="278"/>
      <c r="I122" s="267"/>
      <c r="J122" s="266" t="str">
        <f>IF($F122=0," ",$F122)</f>
        <v xml:space="preserve"> </v>
      </c>
      <c r="K122" s="279"/>
      <c r="L122" s="279"/>
      <c r="M122" s="266" t="str">
        <f>IF($F122=0," ",$F122)</f>
        <v xml:space="preserve"> </v>
      </c>
      <c r="N122" s="280">
        <f t="shared" si="25"/>
        <v>0</v>
      </c>
      <c r="O122" s="267"/>
      <c r="P122" s="267"/>
      <c r="Q122" s="267"/>
      <c r="R122" s="267"/>
      <c r="S122" s="267"/>
      <c r="T122" s="665" t="str">
        <f>IF(ISERROR(F122-J122-M122),"",F122-J122-M122)</f>
        <v/>
      </c>
      <c r="U122" s="280">
        <f>IF(ISERROR(G122-K122-N122)," ",G122-K122-N122)</f>
        <v>0</v>
      </c>
      <c r="V122" s="267"/>
      <c r="W122" s="713"/>
      <c r="X122" s="325"/>
      <c r="Y122" s="700"/>
      <c r="Z122" s="668">
        <v>5</v>
      </c>
    </row>
    <row r="123" spans="1:78" ht="12" hidden="1" customHeight="1" outlineLevel="1">
      <c r="A123" s="275"/>
      <c r="B123" s="266"/>
      <c r="C123" s="713"/>
      <c r="D123" s="283"/>
      <c r="E123" s="266"/>
      <c r="F123" s="293"/>
      <c r="G123" s="284">
        <v>0</v>
      </c>
      <c r="H123" s="285"/>
      <c r="I123" s="267"/>
      <c r="J123" s="293"/>
      <c r="K123" s="286">
        <v>0</v>
      </c>
      <c r="L123" s="287"/>
      <c r="M123" s="293" t="str">
        <f>IF($F123=0," ",$F123)</f>
        <v xml:space="preserve"> </v>
      </c>
      <c r="N123" s="284">
        <f t="shared" si="25"/>
        <v>0</v>
      </c>
      <c r="O123" s="287"/>
      <c r="P123" s="267"/>
      <c r="Q123" s="287"/>
      <c r="R123" s="287"/>
      <c r="S123" s="287"/>
      <c r="T123" s="293" t="str">
        <f>IF($F123=0," ",$F123)</f>
        <v xml:space="preserve"> </v>
      </c>
      <c r="U123" s="288">
        <f>G123-K123-N123</f>
        <v>0</v>
      </c>
      <c r="V123" s="287"/>
      <c r="W123" s="713"/>
      <c r="X123" s="324"/>
      <c r="Y123" s="265"/>
      <c r="Z123" s="274">
        <v>6</v>
      </c>
    </row>
    <row r="124" spans="1:78" ht="12" hidden="1" customHeight="1" outlineLevel="1">
      <c r="A124" s="275"/>
      <c r="B124" s="266"/>
      <c r="C124" s="713"/>
      <c r="D124" s="294"/>
      <c r="E124" s="265"/>
      <c r="F124" s="264"/>
      <c r="G124" s="278"/>
      <c r="H124" s="295"/>
      <c r="I124" s="264"/>
      <c r="J124" s="264"/>
      <c r="K124" s="296"/>
      <c r="L124" s="267"/>
      <c r="M124" s="264"/>
      <c r="N124" s="280">
        <f t="shared" si="25"/>
        <v>0</v>
      </c>
      <c r="O124" s="297"/>
      <c r="P124" s="267"/>
      <c r="Q124" s="298">
        <f>IF(ISERROR(N125*I125/100-O125=0)," ",N125*I125/100-O125)</f>
        <v>0</v>
      </c>
      <c r="R124" s="281"/>
      <c r="S124" s="297" t="str">
        <f>IF(N124=0," ",Q124)</f>
        <v xml:space="preserve"> </v>
      </c>
      <c r="T124" s="264"/>
      <c r="U124" s="281"/>
      <c r="V124" s="297"/>
      <c r="W124" s="713"/>
      <c r="X124" s="257" t="s">
        <v>648</v>
      </c>
      <c r="Y124" s="265" t="s">
        <v>253</v>
      </c>
      <c r="Z124" s="274">
        <v>7</v>
      </c>
    </row>
    <row r="125" spans="1:78" ht="12" hidden="1" customHeight="1" outlineLevel="1">
      <c r="A125" s="299"/>
      <c r="B125" s="269"/>
      <c r="C125" s="270"/>
      <c r="D125" s="300" t="s">
        <v>1</v>
      </c>
      <c r="E125" s="268"/>
      <c r="F125" s="271"/>
      <c r="G125" s="301">
        <f>SUM(G119,G121,G123)</f>
        <v>0</v>
      </c>
      <c r="H125" s="301">
        <f>ROUNDDOWN(G125*$I125/100,0)</f>
        <v>0</v>
      </c>
      <c r="I125" s="670"/>
      <c r="J125" s="271"/>
      <c r="K125" s="303">
        <f>K119+K121+K123</f>
        <v>0</v>
      </c>
      <c r="L125" s="301" t="str">
        <f>IF(K125=0,"",ROUNDDOWN(K125*$I125/100,0))</f>
        <v/>
      </c>
      <c r="M125" s="271"/>
      <c r="N125" s="301">
        <f>SUM(N119,N121,N123)</f>
        <v>0</v>
      </c>
      <c r="O125" s="301">
        <f>ROUNDDOWN(N125*$I125/100,0)</f>
        <v>0</v>
      </c>
      <c r="P125" s="305"/>
      <c r="Q125" s="301">
        <v>0</v>
      </c>
      <c r="R125" s="306">
        <f>IF(ISERROR(N125-O125-Q124-Q125),0,N125-O125-Q124-Q125)</f>
        <v>0</v>
      </c>
      <c r="S125" s="301">
        <f>R125+Q125</f>
        <v>0</v>
      </c>
      <c r="T125" s="271"/>
      <c r="U125" s="304">
        <f>U123+U121+U119</f>
        <v>0</v>
      </c>
      <c r="V125" s="307">
        <f>IF(ISERROR(H125-O125-Q125)," ",H125-O125-Q125)</f>
        <v>0</v>
      </c>
      <c r="W125" s="270"/>
      <c r="X125" s="701"/>
      <c r="Y125" s="701"/>
      <c r="Z125" s="668">
        <v>8</v>
      </c>
      <c r="AA125" s="309">
        <f>G118</f>
        <v>0</v>
      </c>
      <c r="AB125" s="310">
        <f>G119</f>
        <v>0</v>
      </c>
      <c r="AC125" s="309">
        <f>G120</f>
        <v>0</v>
      </c>
      <c r="AD125" s="310">
        <f>G121</f>
        <v>0</v>
      </c>
      <c r="AE125" s="309">
        <f>G122</f>
        <v>0</v>
      </c>
      <c r="AF125" s="310">
        <f>G123</f>
        <v>0</v>
      </c>
      <c r="AG125" s="309" t="e">
        <f>#REF!</f>
        <v>#REF!</v>
      </c>
      <c r="AH125" s="310">
        <f>G125</f>
        <v>0</v>
      </c>
      <c r="AI125" s="309" t="e">
        <f>#REF!</f>
        <v>#REF!</v>
      </c>
      <c r="AJ125" s="310">
        <f>H125</f>
        <v>0</v>
      </c>
      <c r="AK125" s="309">
        <f>K118</f>
        <v>0</v>
      </c>
      <c r="AL125" s="310">
        <f>K119</f>
        <v>0</v>
      </c>
      <c r="AM125" s="309">
        <f>L122</f>
        <v>0</v>
      </c>
      <c r="AN125" s="310">
        <f>K121</f>
        <v>0</v>
      </c>
      <c r="AO125" s="309">
        <f>K122</f>
        <v>0</v>
      </c>
      <c r="AP125" s="310">
        <f>K123</f>
        <v>0</v>
      </c>
      <c r="AQ125" s="309">
        <f>N118</f>
        <v>0</v>
      </c>
      <c r="AR125" s="310">
        <f>N119</f>
        <v>0</v>
      </c>
      <c r="AS125" s="309">
        <f>N120</f>
        <v>0</v>
      </c>
      <c r="AT125" s="310">
        <f>N121</f>
        <v>0</v>
      </c>
      <c r="AU125" s="309">
        <f>N122</f>
        <v>0</v>
      </c>
      <c r="AV125" s="310">
        <f>N123</f>
        <v>0</v>
      </c>
      <c r="AW125" s="309" t="e">
        <f>#REF!</f>
        <v>#REF!</v>
      </c>
      <c r="AX125" s="310">
        <f>N125</f>
        <v>0</v>
      </c>
      <c r="AY125" s="309" t="e">
        <f>#REF!</f>
        <v>#REF!</v>
      </c>
      <c r="AZ125" s="310" t="e">
        <f>#REF!</f>
        <v>#REF!</v>
      </c>
      <c r="BA125" s="311">
        <f>O124</f>
        <v>0</v>
      </c>
      <c r="BB125" s="310">
        <f>O125</f>
        <v>0</v>
      </c>
      <c r="BC125" s="312" t="e">
        <f>#REF!</f>
        <v>#REF!</v>
      </c>
      <c r="BD125" s="309" t="e">
        <f>#REF!</f>
        <v>#REF!</v>
      </c>
      <c r="BE125" s="312">
        <f>Q124</f>
        <v>0</v>
      </c>
      <c r="BF125" s="310">
        <f>Q125</f>
        <v>0</v>
      </c>
      <c r="BG125" s="312" t="e">
        <f>#REF!</f>
        <v>#REF!</v>
      </c>
      <c r="BH125" s="309" t="e">
        <f>#REF!</f>
        <v>#REF!</v>
      </c>
      <c r="BI125" s="312">
        <f>R124</f>
        <v>0</v>
      </c>
      <c r="BJ125" s="310">
        <f>R125</f>
        <v>0</v>
      </c>
      <c r="BK125" s="312" t="e">
        <f>#REF!</f>
        <v>#REF!</v>
      </c>
      <c r="BL125" s="309" t="e">
        <f>#REF!</f>
        <v>#REF!</v>
      </c>
      <c r="BM125" s="312" t="str">
        <f>S124</f>
        <v xml:space="preserve"> </v>
      </c>
      <c r="BN125" s="310">
        <f>S125</f>
        <v>0</v>
      </c>
      <c r="BO125" s="309">
        <f>U118</f>
        <v>0</v>
      </c>
      <c r="BP125" s="310">
        <f>U119</f>
        <v>0</v>
      </c>
      <c r="BQ125" s="309">
        <f>U120</f>
        <v>0</v>
      </c>
      <c r="BR125" s="310">
        <f>U121</f>
        <v>0</v>
      </c>
      <c r="BS125" s="309">
        <f>U122</f>
        <v>0</v>
      </c>
      <c r="BT125" s="310">
        <f>U123</f>
        <v>0</v>
      </c>
      <c r="BU125" s="309" t="e">
        <f>#REF!</f>
        <v>#REF!</v>
      </c>
      <c r="BV125" s="310">
        <f>U125</f>
        <v>0</v>
      </c>
      <c r="BW125" s="309" t="e">
        <f>#REF!</f>
        <v>#REF!</v>
      </c>
      <c r="BX125" s="310" t="e">
        <f>#REF!</f>
        <v>#REF!</v>
      </c>
      <c r="BY125" s="309">
        <f>V124</f>
        <v>0</v>
      </c>
      <c r="BZ125" s="310">
        <f>V125</f>
        <v>0</v>
      </c>
    </row>
    <row r="126" spans="1:78" ht="12" hidden="1" customHeight="1" outlineLevel="1">
      <c r="A126" s="275"/>
      <c r="B126" s="266"/>
      <c r="C126" s="267"/>
      <c r="D126" s="276"/>
      <c r="E126" s="266"/>
      <c r="F126" s="267"/>
      <c r="G126" s="277"/>
      <c r="H126" s="278"/>
      <c r="I126" s="267"/>
      <c r="J126" s="267"/>
      <c r="K126" s="279"/>
      <c r="L126" s="267"/>
      <c r="M126" s="267"/>
      <c r="N126" s="280">
        <f t="shared" ref="N126" si="26">G126</f>
        <v>0</v>
      </c>
      <c r="O126" s="281"/>
      <c r="P126" s="281"/>
      <c r="Q126" s="281"/>
      <c r="R126" s="281"/>
      <c r="S126" s="281"/>
      <c r="T126" s="267"/>
      <c r="U126" s="280">
        <f>IF(ISERROR(G126-K126-N126)," ",G126-K126-N126)</f>
        <v>0</v>
      </c>
      <c r="V126" s="281"/>
      <c r="W126" s="267"/>
      <c r="X126" s="282"/>
      <c r="Y126" s="265"/>
      <c r="Z126" s="274">
        <v>1</v>
      </c>
    </row>
    <row r="127" spans="1:78" ht="12" hidden="1" customHeight="1" outlineLevel="1">
      <c r="A127" s="275"/>
      <c r="B127" s="266"/>
      <c r="C127" s="713" t="str">
        <f>IF(A130="","",C119)</f>
        <v/>
      </c>
      <c r="D127" s="283" t="s">
        <v>39</v>
      </c>
      <c r="E127" s="266"/>
      <c r="F127" s="267"/>
      <c r="G127" s="669"/>
      <c r="H127" s="285"/>
      <c r="I127" s="267"/>
      <c r="J127" s="267"/>
      <c r="K127" s="699"/>
      <c r="L127" s="287"/>
      <c r="M127" s="267"/>
      <c r="N127" s="669"/>
      <c r="O127" s="287"/>
      <c r="P127" s="267"/>
      <c r="Q127" s="287"/>
      <c r="R127" s="287"/>
      <c r="S127" s="287"/>
      <c r="T127" s="267"/>
      <c r="U127" s="288">
        <f>G127-K127-N127</f>
        <v>0</v>
      </c>
      <c r="V127" s="287"/>
      <c r="W127" s="713"/>
      <c r="X127" s="289"/>
      <c r="Y127" s="330" t="s">
        <v>278</v>
      </c>
      <c r="Z127" s="668">
        <v>2</v>
      </c>
    </row>
    <row r="128" spans="1:78" ht="12" hidden="1" customHeight="1" outlineLevel="1">
      <c r="A128" s="290"/>
      <c r="B128" s="266"/>
      <c r="C128" s="713"/>
      <c r="D128" s="276"/>
      <c r="E128" s="266"/>
      <c r="F128" s="291"/>
      <c r="G128" s="277"/>
      <c r="H128" s="278"/>
      <c r="I128" s="267"/>
      <c r="J128" s="291"/>
      <c r="K128" s="267"/>
      <c r="L128" s="267"/>
      <c r="M128" s="291" t="str">
        <f>IF($F128=0," ",$F128)</f>
        <v xml:space="preserve"> </v>
      </c>
      <c r="N128" s="280">
        <f t="shared" ref="N128:N132" si="27">G128</f>
        <v>0</v>
      </c>
      <c r="O128" s="267"/>
      <c r="P128" s="291"/>
      <c r="Q128" s="267"/>
      <c r="R128" s="267"/>
      <c r="S128" s="267"/>
      <c r="T128" s="291" t="str">
        <f>IF($F128=0," ",$F128)</f>
        <v xml:space="preserve"> </v>
      </c>
      <c r="U128" s="280">
        <f>IF(ISERROR(G128-L130-N128)," ",G128-L130-N128)</f>
        <v>0</v>
      </c>
      <c r="V128" s="267"/>
      <c r="W128" s="713"/>
      <c r="X128" s="324"/>
      <c r="Y128" s="265"/>
      <c r="Z128" s="274">
        <v>3</v>
      </c>
    </row>
    <row r="129" spans="1:78" ht="12" hidden="1" customHeight="1" outlineLevel="1">
      <c r="A129" s="292"/>
      <c r="B129" s="266"/>
      <c r="C129" s="713"/>
      <c r="D129" s="283" t="s">
        <v>279</v>
      </c>
      <c r="E129" s="266"/>
      <c r="F129" s="291"/>
      <c r="G129" s="284">
        <v>0</v>
      </c>
      <c r="H129" s="285"/>
      <c r="I129" s="267"/>
      <c r="J129" s="291"/>
      <c r="K129" s="286">
        <v>0</v>
      </c>
      <c r="L129" s="287"/>
      <c r="M129" s="291" t="str">
        <f>IF($F129=0," ",$F129)</f>
        <v xml:space="preserve"> </v>
      </c>
      <c r="N129" s="284">
        <f t="shared" si="27"/>
        <v>0</v>
      </c>
      <c r="O129" s="287"/>
      <c r="P129" s="267"/>
      <c r="Q129" s="287"/>
      <c r="R129" s="287"/>
      <c r="S129" s="287"/>
      <c r="T129" s="291" t="str">
        <f>IF($F129=0," ",$F129)</f>
        <v xml:space="preserve"> </v>
      </c>
      <c r="U129" s="288">
        <f>G129-K129-N129</f>
        <v>0</v>
      </c>
      <c r="V129" s="287"/>
      <c r="W129" s="713"/>
      <c r="X129" s="282" t="s">
        <v>255</v>
      </c>
      <c r="Y129" s="700"/>
      <c r="Z129" s="274">
        <v>4</v>
      </c>
    </row>
    <row r="130" spans="1:78" ht="12" hidden="1" customHeight="1" outlineLevel="1">
      <c r="A130" s="673"/>
      <c r="B130" s="671"/>
      <c r="C130" s="713"/>
      <c r="D130" s="276"/>
      <c r="E130" s="671"/>
      <c r="F130" s="671"/>
      <c r="G130" s="277"/>
      <c r="H130" s="278"/>
      <c r="I130" s="267"/>
      <c r="J130" s="266" t="str">
        <f>IF($F130=0," ",$F130)</f>
        <v xml:space="preserve"> </v>
      </c>
      <c r="K130" s="279"/>
      <c r="L130" s="279"/>
      <c r="M130" s="266" t="str">
        <f>IF($F130=0," ",$F130)</f>
        <v xml:space="preserve"> </v>
      </c>
      <c r="N130" s="280">
        <f t="shared" si="27"/>
        <v>0</v>
      </c>
      <c r="O130" s="267"/>
      <c r="P130" s="267"/>
      <c r="Q130" s="267"/>
      <c r="R130" s="267"/>
      <c r="S130" s="267"/>
      <c r="T130" s="665" t="str">
        <f>IF(ISERROR(F130-J130-M130),"",F130-J130-M130)</f>
        <v/>
      </c>
      <c r="U130" s="280">
        <f>IF(ISERROR(G130-K130-N130)," ",G130-K130-N130)</f>
        <v>0</v>
      </c>
      <c r="V130" s="267"/>
      <c r="W130" s="713"/>
      <c r="X130" s="325"/>
      <c r="Y130" s="700"/>
      <c r="Z130" s="668">
        <v>5</v>
      </c>
    </row>
    <row r="131" spans="1:78" ht="12" hidden="1" customHeight="1" outlineLevel="1">
      <c r="A131" s="275"/>
      <c r="B131" s="266"/>
      <c r="C131" s="713"/>
      <c r="D131" s="283"/>
      <c r="E131" s="266"/>
      <c r="F131" s="293"/>
      <c r="G131" s="284">
        <v>0</v>
      </c>
      <c r="H131" s="285"/>
      <c r="I131" s="267"/>
      <c r="J131" s="293"/>
      <c r="K131" s="286">
        <v>0</v>
      </c>
      <c r="L131" s="287"/>
      <c r="M131" s="293" t="str">
        <f>IF($F131=0," ",$F131)</f>
        <v xml:space="preserve"> </v>
      </c>
      <c r="N131" s="284">
        <f t="shared" si="27"/>
        <v>0</v>
      </c>
      <c r="O131" s="287"/>
      <c r="P131" s="267"/>
      <c r="Q131" s="287"/>
      <c r="R131" s="287"/>
      <c r="S131" s="287"/>
      <c r="T131" s="293" t="str">
        <f>IF($F131=0," ",$F131)</f>
        <v xml:space="preserve"> </v>
      </c>
      <c r="U131" s="288">
        <f>G131-K131-N131</f>
        <v>0</v>
      </c>
      <c r="V131" s="287"/>
      <c r="W131" s="713"/>
      <c r="X131" s="324"/>
      <c r="Y131" s="265"/>
      <c r="Z131" s="274">
        <v>6</v>
      </c>
    </row>
    <row r="132" spans="1:78" ht="12" hidden="1" customHeight="1" outlineLevel="1">
      <c r="A132" s="275"/>
      <c r="B132" s="266"/>
      <c r="C132" s="713"/>
      <c r="D132" s="294"/>
      <c r="E132" s="265"/>
      <c r="F132" s="264"/>
      <c r="G132" s="278"/>
      <c r="H132" s="295"/>
      <c r="I132" s="264"/>
      <c r="J132" s="264"/>
      <c r="K132" s="296"/>
      <c r="L132" s="267"/>
      <c r="M132" s="264"/>
      <c r="N132" s="280">
        <f t="shared" si="27"/>
        <v>0</v>
      </c>
      <c r="O132" s="297"/>
      <c r="P132" s="267"/>
      <c r="Q132" s="298">
        <f>IF(ISERROR(N133*I133/100-O133=0)," ",N133*I133/100-O133)</f>
        <v>0</v>
      </c>
      <c r="R132" s="281"/>
      <c r="S132" s="297" t="str">
        <f>IF(N132=0," ",Q132)</f>
        <v xml:space="preserve"> </v>
      </c>
      <c r="T132" s="264"/>
      <c r="U132" s="281"/>
      <c r="V132" s="297"/>
      <c r="W132" s="713"/>
      <c r="X132" s="257" t="s">
        <v>648</v>
      </c>
      <c r="Y132" s="265" t="s">
        <v>253</v>
      </c>
      <c r="Z132" s="274">
        <v>7</v>
      </c>
    </row>
    <row r="133" spans="1:78" ht="12" hidden="1" customHeight="1" outlineLevel="1">
      <c r="A133" s="299"/>
      <c r="B133" s="269"/>
      <c r="C133" s="270"/>
      <c r="D133" s="300" t="s">
        <v>1</v>
      </c>
      <c r="E133" s="268"/>
      <c r="F133" s="271"/>
      <c r="G133" s="301">
        <f>SUM(G127,G129,G131)</f>
        <v>0</v>
      </c>
      <c r="H133" s="301">
        <f>ROUNDDOWN(G133*$I133/100,0)</f>
        <v>0</v>
      </c>
      <c r="I133" s="670"/>
      <c r="J133" s="271"/>
      <c r="K133" s="303">
        <f>K127+K129+K131</f>
        <v>0</v>
      </c>
      <c r="L133" s="301" t="str">
        <f>IF(K133=0,"",ROUNDDOWN(K133*$I133/100,0))</f>
        <v/>
      </c>
      <c r="M133" s="271"/>
      <c r="N133" s="301">
        <f>SUM(N127,N129,N131)</f>
        <v>0</v>
      </c>
      <c r="O133" s="301">
        <f>ROUNDDOWN(N133*$I133/100,0)</f>
        <v>0</v>
      </c>
      <c r="P133" s="305"/>
      <c r="Q133" s="301">
        <v>0</v>
      </c>
      <c r="R133" s="306">
        <f>IF(ISERROR(N133-O133-Q132-Q133),0,N133-O133-Q132-Q133)</f>
        <v>0</v>
      </c>
      <c r="S133" s="301">
        <f>R133+Q133</f>
        <v>0</v>
      </c>
      <c r="T133" s="271"/>
      <c r="U133" s="304">
        <f>U131+U129+U127</f>
        <v>0</v>
      </c>
      <c r="V133" s="307">
        <f>IF(ISERROR(H133-O133-Q133)," ",H133-O133-Q133)</f>
        <v>0</v>
      </c>
      <c r="W133" s="270"/>
      <c r="X133" s="701"/>
      <c r="Y133" s="701"/>
      <c r="Z133" s="668">
        <v>8</v>
      </c>
      <c r="AA133" s="309">
        <f>G126</f>
        <v>0</v>
      </c>
      <c r="AB133" s="310">
        <f>G127</f>
        <v>0</v>
      </c>
      <c r="AC133" s="309">
        <f>G128</f>
        <v>0</v>
      </c>
      <c r="AD133" s="310">
        <f>G129</f>
        <v>0</v>
      </c>
      <c r="AE133" s="309">
        <f>G130</f>
        <v>0</v>
      </c>
      <c r="AF133" s="310">
        <f>G131</f>
        <v>0</v>
      </c>
      <c r="AG133" s="309" t="e">
        <f>#REF!</f>
        <v>#REF!</v>
      </c>
      <c r="AH133" s="310">
        <f>G133</f>
        <v>0</v>
      </c>
      <c r="AI133" s="309" t="e">
        <f>#REF!</f>
        <v>#REF!</v>
      </c>
      <c r="AJ133" s="310">
        <f>H133</f>
        <v>0</v>
      </c>
      <c r="AK133" s="309">
        <f>K126</f>
        <v>0</v>
      </c>
      <c r="AL133" s="310">
        <f>K127</f>
        <v>0</v>
      </c>
      <c r="AM133" s="309">
        <f>L130</f>
        <v>0</v>
      </c>
      <c r="AN133" s="310">
        <f>K129</f>
        <v>0</v>
      </c>
      <c r="AO133" s="309">
        <f>K130</f>
        <v>0</v>
      </c>
      <c r="AP133" s="310">
        <f>K131</f>
        <v>0</v>
      </c>
      <c r="AQ133" s="309">
        <f>N126</f>
        <v>0</v>
      </c>
      <c r="AR133" s="310">
        <f>N127</f>
        <v>0</v>
      </c>
      <c r="AS133" s="309">
        <f>N128</f>
        <v>0</v>
      </c>
      <c r="AT133" s="310">
        <f>N129</f>
        <v>0</v>
      </c>
      <c r="AU133" s="309">
        <f>N130</f>
        <v>0</v>
      </c>
      <c r="AV133" s="310">
        <f>N131</f>
        <v>0</v>
      </c>
      <c r="AW133" s="309" t="e">
        <f>#REF!</f>
        <v>#REF!</v>
      </c>
      <c r="AX133" s="310">
        <f>N133</f>
        <v>0</v>
      </c>
      <c r="AY133" s="309" t="e">
        <f>#REF!</f>
        <v>#REF!</v>
      </c>
      <c r="AZ133" s="310" t="e">
        <f>#REF!</f>
        <v>#REF!</v>
      </c>
      <c r="BA133" s="311">
        <f>O132</f>
        <v>0</v>
      </c>
      <c r="BB133" s="310">
        <f>O133</f>
        <v>0</v>
      </c>
      <c r="BC133" s="312" t="e">
        <f>#REF!</f>
        <v>#REF!</v>
      </c>
      <c r="BD133" s="309" t="e">
        <f>#REF!</f>
        <v>#REF!</v>
      </c>
      <c r="BE133" s="312">
        <f>Q132</f>
        <v>0</v>
      </c>
      <c r="BF133" s="310">
        <f>Q133</f>
        <v>0</v>
      </c>
      <c r="BG133" s="312" t="e">
        <f>#REF!</f>
        <v>#REF!</v>
      </c>
      <c r="BH133" s="309" t="e">
        <f>#REF!</f>
        <v>#REF!</v>
      </c>
      <c r="BI133" s="312">
        <f>R132</f>
        <v>0</v>
      </c>
      <c r="BJ133" s="310">
        <f>R133</f>
        <v>0</v>
      </c>
      <c r="BK133" s="312" t="e">
        <f>#REF!</f>
        <v>#REF!</v>
      </c>
      <c r="BL133" s="309" t="e">
        <f>#REF!</f>
        <v>#REF!</v>
      </c>
      <c r="BM133" s="312" t="str">
        <f>S132</f>
        <v xml:space="preserve"> </v>
      </c>
      <c r="BN133" s="310">
        <f>S133</f>
        <v>0</v>
      </c>
      <c r="BO133" s="309">
        <f>U126</f>
        <v>0</v>
      </c>
      <c r="BP133" s="310">
        <f>U127</f>
        <v>0</v>
      </c>
      <c r="BQ133" s="309">
        <f>U128</f>
        <v>0</v>
      </c>
      <c r="BR133" s="310">
        <f>U129</f>
        <v>0</v>
      </c>
      <c r="BS133" s="309">
        <f>U130</f>
        <v>0</v>
      </c>
      <c r="BT133" s="310">
        <f>U131</f>
        <v>0</v>
      </c>
      <c r="BU133" s="309" t="e">
        <f>#REF!</f>
        <v>#REF!</v>
      </c>
      <c r="BV133" s="310">
        <f>U133</f>
        <v>0</v>
      </c>
      <c r="BW133" s="309" t="e">
        <f>#REF!</f>
        <v>#REF!</v>
      </c>
      <c r="BX133" s="310" t="e">
        <f>#REF!</f>
        <v>#REF!</v>
      </c>
      <c r="BY133" s="309">
        <f>V132</f>
        <v>0</v>
      </c>
      <c r="BZ133" s="310">
        <f>V133</f>
        <v>0</v>
      </c>
    </row>
    <row r="134" spans="1:78" ht="12" hidden="1" customHeight="1" outlineLevel="1">
      <c r="A134" s="275"/>
      <c r="B134" s="266"/>
      <c r="C134" s="267"/>
      <c r="D134" s="276"/>
      <c r="E134" s="266"/>
      <c r="F134" s="267"/>
      <c r="G134" s="277"/>
      <c r="H134" s="278"/>
      <c r="I134" s="267"/>
      <c r="J134" s="267"/>
      <c r="K134" s="279"/>
      <c r="L134" s="267"/>
      <c r="M134" s="267"/>
      <c r="N134" s="280">
        <f t="shared" ref="N134" si="28">G134</f>
        <v>0</v>
      </c>
      <c r="O134" s="281"/>
      <c r="P134" s="281"/>
      <c r="Q134" s="281"/>
      <c r="R134" s="281"/>
      <c r="S134" s="281"/>
      <c r="T134" s="267"/>
      <c r="U134" s="280">
        <f>IF(ISERROR(G134-K134-N134)," ",G134-K134-N134)</f>
        <v>0</v>
      </c>
      <c r="V134" s="281"/>
      <c r="W134" s="267"/>
      <c r="X134" s="282"/>
      <c r="Y134" s="265"/>
      <c r="Z134" s="274">
        <v>1</v>
      </c>
    </row>
    <row r="135" spans="1:78" ht="12" hidden="1" customHeight="1" outlineLevel="1">
      <c r="A135" s="275"/>
      <c r="B135" s="266"/>
      <c r="C135" s="713" t="str">
        <f>IF(A138="","",C127)</f>
        <v/>
      </c>
      <c r="D135" s="283" t="s">
        <v>39</v>
      </c>
      <c r="E135" s="266"/>
      <c r="F135" s="267"/>
      <c r="G135" s="669"/>
      <c r="H135" s="285"/>
      <c r="I135" s="267"/>
      <c r="J135" s="267"/>
      <c r="K135" s="699"/>
      <c r="L135" s="287"/>
      <c r="M135" s="267"/>
      <c r="N135" s="669"/>
      <c r="O135" s="287"/>
      <c r="P135" s="267"/>
      <c r="Q135" s="287"/>
      <c r="R135" s="287"/>
      <c r="S135" s="287"/>
      <c r="T135" s="267"/>
      <c r="U135" s="288">
        <f>G135-K135-N135</f>
        <v>0</v>
      </c>
      <c r="V135" s="287"/>
      <c r="W135" s="713"/>
      <c r="X135" s="289"/>
      <c r="Y135" s="330" t="s">
        <v>278</v>
      </c>
      <c r="Z135" s="668">
        <v>2</v>
      </c>
    </row>
    <row r="136" spans="1:78" ht="12" hidden="1" customHeight="1" outlineLevel="1">
      <c r="A136" s="290"/>
      <c r="B136" s="266"/>
      <c r="C136" s="713"/>
      <c r="D136" s="276"/>
      <c r="E136" s="266"/>
      <c r="F136" s="291"/>
      <c r="G136" s="277"/>
      <c r="H136" s="278"/>
      <c r="I136" s="267"/>
      <c r="J136" s="291"/>
      <c r="K136" s="267"/>
      <c r="L136" s="267"/>
      <c r="M136" s="291" t="str">
        <f>IF($F136=0," ",$F136)</f>
        <v xml:space="preserve"> </v>
      </c>
      <c r="N136" s="280">
        <f t="shared" ref="N136:N140" si="29">G136</f>
        <v>0</v>
      </c>
      <c r="O136" s="267"/>
      <c r="P136" s="291"/>
      <c r="Q136" s="267"/>
      <c r="R136" s="267"/>
      <c r="S136" s="267"/>
      <c r="T136" s="291" t="str">
        <f>IF($F136=0," ",$F136)</f>
        <v xml:space="preserve"> </v>
      </c>
      <c r="U136" s="280">
        <f>IF(ISERROR(G136-L138-N136)," ",G136-L138-N136)</f>
        <v>0</v>
      </c>
      <c r="V136" s="267"/>
      <c r="W136" s="713"/>
      <c r="X136" s="324"/>
      <c r="Y136" s="265"/>
      <c r="Z136" s="274">
        <v>3</v>
      </c>
    </row>
    <row r="137" spans="1:78" ht="12" hidden="1" customHeight="1" outlineLevel="1">
      <c r="A137" s="292"/>
      <c r="B137" s="266"/>
      <c r="C137" s="713"/>
      <c r="D137" s="283" t="s">
        <v>279</v>
      </c>
      <c r="E137" s="266"/>
      <c r="F137" s="291"/>
      <c r="G137" s="284">
        <v>0</v>
      </c>
      <c r="H137" s="285"/>
      <c r="I137" s="267"/>
      <c r="J137" s="291"/>
      <c r="K137" s="286">
        <v>0</v>
      </c>
      <c r="L137" s="287"/>
      <c r="M137" s="291" t="str">
        <f>IF($F137=0," ",$F137)</f>
        <v xml:space="preserve"> </v>
      </c>
      <c r="N137" s="284">
        <f t="shared" si="29"/>
        <v>0</v>
      </c>
      <c r="O137" s="287"/>
      <c r="P137" s="267"/>
      <c r="Q137" s="287"/>
      <c r="R137" s="287"/>
      <c r="S137" s="287"/>
      <c r="T137" s="291" t="str">
        <f>IF($F137=0," ",$F137)</f>
        <v xml:space="preserve"> </v>
      </c>
      <c r="U137" s="288">
        <f>G137-K137-N137</f>
        <v>0</v>
      </c>
      <c r="V137" s="287"/>
      <c r="W137" s="713"/>
      <c r="X137" s="282" t="s">
        <v>255</v>
      </c>
      <c r="Y137" s="700"/>
      <c r="Z137" s="274">
        <v>4</v>
      </c>
    </row>
    <row r="138" spans="1:78" ht="12" hidden="1" customHeight="1" outlineLevel="1">
      <c r="A138" s="673"/>
      <c r="B138" s="671"/>
      <c r="C138" s="713"/>
      <c r="D138" s="276"/>
      <c r="E138" s="671"/>
      <c r="F138" s="671"/>
      <c r="G138" s="277"/>
      <c r="H138" s="278"/>
      <c r="I138" s="267"/>
      <c r="J138" s="266" t="str">
        <f>IF($F138=0," ",$F138)</f>
        <v xml:space="preserve"> </v>
      </c>
      <c r="K138" s="279"/>
      <c r="L138" s="279"/>
      <c r="M138" s="266" t="str">
        <f>IF($F138=0," ",$F138)</f>
        <v xml:space="preserve"> </v>
      </c>
      <c r="N138" s="280">
        <f t="shared" si="29"/>
        <v>0</v>
      </c>
      <c r="O138" s="267"/>
      <c r="P138" s="267"/>
      <c r="Q138" s="267"/>
      <c r="R138" s="267"/>
      <c r="S138" s="267"/>
      <c r="T138" s="665" t="str">
        <f>IF(ISERROR(F138-J138-M138),"",F138-J138-M138)</f>
        <v/>
      </c>
      <c r="U138" s="280">
        <f>IF(ISERROR(G138-K138-N138)," ",G138-K138-N138)</f>
        <v>0</v>
      </c>
      <c r="V138" s="267"/>
      <c r="W138" s="713"/>
      <c r="X138" s="325"/>
      <c r="Y138" s="700"/>
      <c r="Z138" s="668">
        <v>5</v>
      </c>
    </row>
    <row r="139" spans="1:78" ht="12" hidden="1" customHeight="1" outlineLevel="1">
      <c r="A139" s="275"/>
      <c r="B139" s="266"/>
      <c r="C139" s="713"/>
      <c r="D139" s="283"/>
      <c r="E139" s="266"/>
      <c r="F139" s="293"/>
      <c r="G139" s="284">
        <v>0</v>
      </c>
      <c r="H139" s="285"/>
      <c r="I139" s="267"/>
      <c r="J139" s="293"/>
      <c r="K139" s="286">
        <v>0</v>
      </c>
      <c r="L139" s="287"/>
      <c r="M139" s="293" t="str">
        <f>IF($F139=0," ",$F139)</f>
        <v xml:space="preserve"> </v>
      </c>
      <c r="N139" s="284">
        <f t="shared" si="29"/>
        <v>0</v>
      </c>
      <c r="O139" s="287"/>
      <c r="P139" s="267"/>
      <c r="Q139" s="287"/>
      <c r="R139" s="287"/>
      <c r="S139" s="287"/>
      <c r="T139" s="293" t="str">
        <f>IF($F139=0," ",$F139)</f>
        <v xml:space="preserve"> </v>
      </c>
      <c r="U139" s="288">
        <f>G139-K139-N139</f>
        <v>0</v>
      </c>
      <c r="V139" s="287"/>
      <c r="W139" s="713"/>
      <c r="X139" s="324"/>
      <c r="Y139" s="265"/>
      <c r="Z139" s="274">
        <v>6</v>
      </c>
    </row>
    <row r="140" spans="1:78" ht="12" hidden="1" customHeight="1" outlineLevel="1">
      <c r="A140" s="275"/>
      <c r="B140" s="266"/>
      <c r="C140" s="713"/>
      <c r="D140" s="294"/>
      <c r="E140" s="265"/>
      <c r="F140" s="264"/>
      <c r="G140" s="278"/>
      <c r="H140" s="295"/>
      <c r="I140" s="264"/>
      <c r="J140" s="264"/>
      <c r="K140" s="296"/>
      <c r="L140" s="267"/>
      <c r="M140" s="264"/>
      <c r="N140" s="280">
        <f t="shared" si="29"/>
        <v>0</v>
      </c>
      <c r="O140" s="297"/>
      <c r="P140" s="267"/>
      <c r="Q140" s="298">
        <f>IF(ISERROR(N141*I141/100-O141=0)," ",N141*I141/100-O141)</f>
        <v>0</v>
      </c>
      <c r="R140" s="281"/>
      <c r="S140" s="297" t="str">
        <f>IF(N140=0," ",Q140)</f>
        <v xml:space="preserve"> </v>
      </c>
      <c r="T140" s="264"/>
      <c r="U140" s="281"/>
      <c r="V140" s="297"/>
      <c r="W140" s="713"/>
      <c r="X140" s="257" t="s">
        <v>648</v>
      </c>
      <c r="Y140" s="265" t="s">
        <v>253</v>
      </c>
      <c r="Z140" s="274">
        <v>7</v>
      </c>
    </row>
    <row r="141" spans="1:78" ht="12" hidden="1" customHeight="1" outlineLevel="1">
      <c r="A141" s="299"/>
      <c r="B141" s="269"/>
      <c r="C141" s="270"/>
      <c r="D141" s="300" t="s">
        <v>1</v>
      </c>
      <c r="E141" s="268"/>
      <c r="F141" s="271"/>
      <c r="G141" s="301">
        <f>SUM(G135,G137,G139)</f>
        <v>0</v>
      </c>
      <c r="H141" s="301">
        <f>ROUNDDOWN(G141*$I141/100,0)</f>
        <v>0</v>
      </c>
      <c r="I141" s="670"/>
      <c r="J141" s="271"/>
      <c r="K141" s="303">
        <f>K135+K137+K139</f>
        <v>0</v>
      </c>
      <c r="L141" s="301" t="str">
        <f>IF(K141=0,"",ROUNDDOWN(K141*$I141/100,0))</f>
        <v/>
      </c>
      <c r="M141" s="271"/>
      <c r="N141" s="301">
        <f>SUM(N135,N137,N139)</f>
        <v>0</v>
      </c>
      <c r="O141" s="301">
        <f>ROUNDDOWN(N141*$I141/100,0)</f>
        <v>0</v>
      </c>
      <c r="P141" s="305"/>
      <c r="Q141" s="301">
        <v>0</v>
      </c>
      <c r="R141" s="306">
        <f>IF(ISERROR(N141-O141-Q140-Q141),0,N141-O141-Q140-Q141)</f>
        <v>0</v>
      </c>
      <c r="S141" s="301">
        <f>R141+Q141</f>
        <v>0</v>
      </c>
      <c r="T141" s="271"/>
      <c r="U141" s="304">
        <f>U139+U137+U135</f>
        <v>0</v>
      </c>
      <c r="V141" s="307">
        <f>IF(ISERROR(H141-O141-Q141)," ",H141-O141-Q141)</f>
        <v>0</v>
      </c>
      <c r="W141" s="270"/>
      <c r="X141" s="701"/>
      <c r="Y141" s="701"/>
      <c r="Z141" s="668">
        <v>8</v>
      </c>
      <c r="AA141" s="309">
        <f>G134</f>
        <v>0</v>
      </c>
      <c r="AB141" s="310">
        <f>G135</f>
        <v>0</v>
      </c>
      <c r="AC141" s="309">
        <f>G136</f>
        <v>0</v>
      </c>
      <c r="AD141" s="310">
        <f>G137</f>
        <v>0</v>
      </c>
      <c r="AE141" s="309">
        <f>G138</f>
        <v>0</v>
      </c>
      <c r="AF141" s="310">
        <f>G139</f>
        <v>0</v>
      </c>
      <c r="AG141" s="309" t="e">
        <f>#REF!</f>
        <v>#REF!</v>
      </c>
      <c r="AH141" s="310">
        <f>G141</f>
        <v>0</v>
      </c>
      <c r="AI141" s="309" t="e">
        <f>#REF!</f>
        <v>#REF!</v>
      </c>
      <c r="AJ141" s="310">
        <f>H141</f>
        <v>0</v>
      </c>
      <c r="AK141" s="309">
        <f>K134</f>
        <v>0</v>
      </c>
      <c r="AL141" s="310">
        <f>K135</f>
        <v>0</v>
      </c>
      <c r="AM141" s="309">
        <f>L138</f>
        <v>0</v>
      </c>
      <c r="AN141" s="310">
        <f>K137</f>
        <v>0</v>
      </c>
      <c r="AO141" s="309">
        <f>K138</f>
        <v>0</v>
      </c>
      <c r="AP141" s="310">
        <f>K139</f>
        <v>0</v>
      </c>
      <c r="AQ141" s="309">
        <f>N134</f>
        <v>0</v>
      </c>
      <c r="AR141" s="310">
        <f>N135</f>
        <v>0</v>
      </c>
      <c r="AS141" s="309">
        <f>N136</f>
        <v>0</v>
      </c>
      <c r="AT141" s="310">
        <f>N137</f>
        <v>0</v>
      </c>
      <c r="AU141" s="309">
        <f>N138</f>
        <v>0</v>
      </c>
      <c r="AV141" s="310">
        <f>N139</f>
        <v>0</v>
      </c>
      <c r="AW141" s="309" t="e">
        <f>#REF!</f>
        <v>#REF!</v>
      </c>
      <c r="AX141" s="310">
        <f>N141</f>
        <v>0</v>
      </c>
      <c r="AY141" s="309" t="e">
        <f>#REF!</f>
        <v>#REF!</v>
      </c>
      <c r="AZ141" s="310" t="e">
        <f>#REF!</f>
        <v>#REF!</v>
      </c>
      <c r="BA141" s="311">
        <f>O140</f>
        <v>0</v>
      </c>
      <c r="BB141" s="310">
        <f>O141</f>
        <v>0</v>
      </c>
      <c r="BC141" s="312" t="e">
        <f>#REF!</f>
        <v>#REF!</v>
      </c>
      <c r="BD141" s="309" t="e">
        <f>#REF!</f>
        <v>#REF!</v>
      </c>
      <c r="BE141" s="312">
        <f>Q140</f>
        <v>0</v>
      </c>
      <c r="BF141" s="310">
        <f>Q141</f>
        <v>0</v>
      </c>
      <c r="BG141" s="312" t="e">
        <f>#REF!</f>
        <v>#REF!</v>
      </c>
      <c r="BH141" s="309" t="e">
        <f>#REF!</f>
        <v>#REF!</v>
      </c>
      <c r="BI141" s="312">
        <f>R140</f>
        <v>0</v>
      </c>
      <c r="BJ141" s="310">
        <f>R141</f>
        <v>0</v>
      </c>
      <c r="BK141" s="312" t="e">
        <f>#REF!</f>
        <v>#REF!</v>
      </c>
      <c r="BL141" s="309" t="e">
        <f>#REF!</f>
        <v>#REF!</v>
      </c>
      <c r="BM141" s="312" t="str">
        <f>S140</f>
        <v xml:space="preserve"> </v>
      </c>
      <c r="BN141" s="310">
        <f>S141</f>
        <v>0</v>
      </c>
      <c r="BO141" s="309">
        <f>U134</f>
        <v>0</v>
      </c>
      <c r="BP141" s="310">
        <f>U135</f>
        <v>0</v>
      </c>
      <c r="BQ141" s="309">
        <f>U136</f>
        <v>0</v>
      </c>
      <c r="BR141" s="310">
        <f>U137</f>
        <v>0</v>
      </c>
      <c r="BS141" s="309">
        <f>U138</f>
        <v>0</v>
      </c>
      <c r="BT141" s="310">
        <f>U139</f>
        <v>0</v>
      </c>
      <c r="BU141" s="309" t="e">
        <f>#REF!</f>
        <v>#REF!</v>
      </c>
      <c r="BV141" s="310">
        <f>U141</f>
        <v>0</v>
      </c>
      <c r="BW141" s="309" t="e">
        <f>#REF!</f>
        <v>#REF!</v>
      </c>
      <c r="BX141" s="310" t="e">
        <f>#REF!</f>
        <v>#REF!</v>
      </c>
      <c r="BY141" s="309">
        <f>V140</f>
        <v>0</v>
      </c>
      <c r="BZ141" s="310">
        <f>V141</f>
        <v>0</v>
      </c>
    </row>
    <row r="142" spans="1:78" ht="12" hidden="1" customHeight="1" outlineLevel="1">
      <c r="A142" s="275"/>
      <c r="B142" s="266"/>
      <c r="C142" s="267"/>
      <c r="D142" s="276"/>
      <c r="E142" s="266"/>
      <c r="F142" s="267"/>
      <c r="G142" s="277"/>
      <c r="H142" s="278"/>
      <c r="I142" s="267"/>
      <c r="J142" s="267"/>
      <c r="K142" s="279"/>
      <c r="L142" s="267"/>
      <c r="M142" s="267"/>
      <c r="N142" s="280">
        <f t="shared" ref="N142" si="30">G142</f>
        <v>0</v>
      </c>
      <c r="O142" s="281"/>
      <c r="P142" s="281"/>
      <c r="Q142" s="281"/>
      <c r="R142" s="281"/>
      <c r="S142" s="281"/>
      <c r="T142" s="267"/>
      <c r="U142" s="280">
        <f>IF(ISERROR(G142-K142-N142)," ",G142-K142-N142)</f>
        <v>0</v>
      </c>
      <c r="V142" s="281"/>
      <c r="W142" s="267"/>
      <c r="X142" s="282"/>
      <c r="Y142" s="265"/>
      <c r="Z142" s="274">
        <v>1</v>
      </c>
    </row>
    <row r="143" spans="1:78" ht="12" hidden="1" customHeight="1" outlineLevel="1">
      <c r="A143" s="275"/>
      <c r="B143" s="266"/>
      <c r="C143" s="713" t="str">
        <f>IF(A146="","",C135)</f>
        <v/>
      </c>
      <c r="D143" s="283" t="s">
        <v>39</v>
      </c>
      <c r="E143" s="266"/>
      <c r="F143" s="267"/>
      <c r="G143" s="669"/>
      <c r="H143" s="285"/>
      <c r="I143" s="267"/>
      <c r="J143" s="267"/>
      <c r="K143" s="699"/>
      <c r="L143" s="287"/>
      <c r="M143" s="267"/>
      <c r="N143" s="669"/>
      <c r="O143" s="287"/>
      <c r="P143" s="267"/>
      <c r="Q143" s="287"/>
      <c r="R143" s="287"/>
      <c r="S143" s="287"/>
      <c r="T143" s="267"/>
      <c r="U143" s="288">
        <f>G143-K143-N143</f>
        <v>0</v>
      </c>
      <c r="V143" s="287"/>
      <c r="W143" s="713"/>
      <c r="X143" s="289"/>
      <c r="Y143" s="330" t="s">
        <v>278</v>
      </c>
      <c r="Z143" s="668">
        <v>2</v>
      </c>
    </row>
    <row r="144" spans="1:78" ht="12" hidden="1" customHeight="1" outlineLevel="1">
      <c r="A144" s="290"/>
      <c r="B144" s="266"/>
      <c r="C144" s="713"/>
      <c r="D144" s="276"/>
      <c r="E144" s="266"/>
      <c r="F144" s="291"/>
      <c r="G144" s="277"/>
      <c r="H144" s="278"/>
      <c r="I144" s="267"/>
      <c r="J144" s="291"/>
      <c r="K144" s="267"/>
      <c r="L144" s="267"/>
      <c r="M144" s="291" t="str">
        <f>IF($F144=0," ",$F144)</f>
        <v xml:space="preserve"> </v>
      </c>
      <c r="N144" s="280">
        <f t="shared" ref="N144:N148" si="31">G144</f>
        <v>0</v>
      </c>
      <c r="O144" s="267"/>
      <c r="P144" s="291"/>
      <c r="Q144" s="267"/>
      <c r="R144" s="267"/>
      <c r="S144" s="267"/>
      <c r="T144" s="291" t="str">
        <f>IF($F144=0," ",$F144)</f>
        <v xml:space="preserve"> </v>
      </c>
      <c r="U144" s="280">
        <f>IF(ISERROR(G144-L146-N144)," ",G144-L146-N144)</f>
        <v>0</v>
      </c>
      <c r="V144" s="267"/>
      <c r="W144" s="713"/>
      <c r="X144" s="324"/>
      <c r="Y144" s="265"/>
      <c r="Z144" s="274">
        <v>3</v>
      </c>
    </row>
    <row r="145" spans="1:78" ht="12" hidden="1" customHeight="1" outlineLevel="1">
      <c r="A145" s="292"/>
      <c r="B145" s="266"/>
      <c r="C145" s="713"/>
      <c r="D145" s="283" t="s">
        <v>279</v>
      </c>
      <c r="E145" s="266"/>
      <c r="F145" s="291"/>
      <c r="G145" s="284">
        <v>0</v>
      </c>
      <c r="H145" s="285"/>
      <c r="I145" s="267"/>
      <c r="J145" s="291"/>
      <c r="K145" s="286">
        <v>0</v>
      </c>
      <c r="L145" s="287"/>
      <c r="M145" s="291" t="str">
        <f>IF($F145=0," ",$F145)</f>
        <v xml:space="preserve"> </v>
      </c>
      <c r="N145" s="284">
        <f t="shared" si="31"/>
        <v>0</v>
      </c>
      <c r="O145" s="287"/>
      <c r="P145" s="267"/>
      <c r="Q145" s="287"/>
      <c r="R145" s="287"/>
      <c r="S145" s="287"/>
      <c r="T145" s="291" t="str">
        <f>IF($F145=0," ",$F145)</f>
        <v xml:space="preserve"> </v>
      </c>
      <c r="U145" s="288">
        <f>G145-K145-N145</f>
        <v>0</v>
      </c>
      <c r="V145" s="287"/>
      <c r="W145" s="713"/>
      <c r="X145" s="282" t="s">
        <v>255</v>
      </c>
      <c r="Y145" s="700"/>
      <c r="Z145" s="274">
        <v>4</v>
      </c>
    </row>
    <row r="146" spans="1:78" ht="12" hidden="1" customHeight="1" outlineLevel="1">
      <c r="A146" s="673"/>
      <c r="B146" s="671"/>
      <c r="C146" s="713"/>
      <c r="D146" s="276"/>
      <c r="E146" s="671"/>
      <c r="F146" s="671"/>
      <c r="G146" s="277"/>
      <c r="H146" s="278"/>
      <c r="I146" s="267"/>
      <c r="J146" s="266" t="str">
        <f>IF($F146=0," ",$F146)</f>
        <v xml:space="preserve"> </v>
      </c>
      <c r="K146" s="279"/>
      <c r="L146" s="279"/>
      <c r="M146" s="266" t="str">
        <f>IF($F146=0," ",$F146)</f>
        <v xml:space="preserve"> </v>
      </c>
      <c r="N146" s="280">
        <f t="shared" si="31"/>
        <v>0</v>
      </c>
      <c r="O146" s="267"/>
      <c r="P146" s="267"/>
      <c r="Q146" s="267"/>
      <c r="R146" s="267"/>
      <c r="S146" s="267"/>
      <c r="T146" s="665" t="str">
        <f>IF(ISERROR(F146-J146-M146),"",F146-J146-M146)</f>
        <v/>
      </c>
      <c r="U146" s="280">
        <f>IF(ISERROR(G146-K146-N146)," ",G146-K146-N146)</f>
        <v>0</v>
      </c>
      <c r="V146" s="267"/>
      <c r="W146" s="713"/>
      <c r="X146" s="325"/>
      <c r="Y146" s="700"/>
      <c r="Z146" s="668">
        <v>5</v>
      </c>
    </row>
    <row r="147" spans="1:78" ht="12" hidden="1" customHeight="1" outlineLevel="1">
      <c r="A147" s="275"/>
      <c r="B147" s="266"/>
      <c r="C147" s="713"/>
      <c r="D147" s="283"/>
      <c r="E147" s="266"/>
      <c r="F147" s="293"/>
      <c r="G147" s="284">
        <v>0</v>
      </c>
      <c r="H147" s="285"/>
      <c r="I147" s="267"/>
      <c r="J147" s="293"/>
      <c r="K147" s="286">
        <v>0</v>
      </c>
      <c r="L147" s="287"/>
      <c r="M147" s="293" t="str">
        <f>IF($F147=0," ",$F147)</f>
        <v xml:space="preserve"> </v>
      </c>
      <c r="N147" s="284">
        <f t="shared" si="31"/>
        <v>0</v>
      </c>
      <c r="O147" s="287"/>
      <c r="P147" s="267"/>
      <c r="Q147" s="287"/>
      <c r="R147" s="287"/>
      <c r="S147" s="287"/>
      <c r="T147" s="293" t="str">
        <f>IF($F147=0," ",$F147)</f>
        <v xml:space="preserve"> </v>
      </c>
      <c r="U147" s="288">
        <f>G147-K147-N147</f>
        <v>0</v>
      </c>
      <c r="V147" s="287"/>
      <c r="W147" s="713"/>
      <c r="X147" s="324"/>
      <c r="Y147" s="265"/>
      <c r="Z147" s="274">
        <v>6</v>
      </c>
    </row>
    <row r="148" spans="1:78" ht="12" hidden="1" customHeight="1" outlineLevel="1">
      <c r="A148" s="275"/>
      <c r="B148" s="266"/>
      <c r="C148" s="713"/>
      <c r="D148" s="294"/>
      <c r="E148" s="265"/>
      <c r="F148" s="264"/>
      <c r="G148" s="278"/>
      <c r="H148" s="295"/>
      <c r="I148" s="264"/>
      <c r="J148" s="264"/>
      <c r="K148" s="296"/>
      <c r="L148" s="267"/>
      <c r="M148" s="264"/>
      <c r="N148" s="280">
        <f t="shared" si="31"/>
        <v>0</v>
      </c>
      <c r="O148" s="297"/>
      <c r="P148" s="267"/>
      <c r="Q148" s="298">
        <f>IF(ISERROR(N149*I149/100-O149=0)," ",N149*I149/100-O149)</f>
        <v>0</v>
      </c>
      <c r="R148" s="281"/>
      <c r="S148" s="297" t="str">
        <f>IF(N148=0," ",Q148)</f>
        <v xml:space="preserve"> </v>
      </c>
      <c r="T148" s="264"/>
      <c r="U148" s="281"/>
      <c r="V148" s="297"/>
      <c r="W148" s="713"/>
      <c r="X148" s="257" t="s">
        <v>648</v>
      </c>
      <c r="Y148" s="265" t="s">
        <v>253</v>
      </c>
      <c r="Z148" s="274">
        <v>7</v>
      </c>
    </row>
    <row r="149" spans="1:78" ht="12" hidden="1" customHeight="1" outlineLevel="1">
      <c r="A149" s="299"/>
      <c r="B149" s="269"/>
      <c r="C149" s="270"/>
      <c r="D149" s="300" t="s">
        <v>1</v>
      </c>
      <c r="E149" s="268"/>
      <c r="F149" s="271"/>
      <c r="G149" s="301">
        <f>SUM(G143,G145,G147)</f>
        <v>0</v>
      </c>
      <c r="H149" s="301">
        <f>ROUNDDOWN(G149*$I149/100,0)</f>
        <v>0</v>
      </c>
      <c r="I149" s="670"/>
      <c r="J149" s="271"/>
      <c r="K149" s="303">
        <f>K143+K145+K147</f>
        <v>0</v>
      </c>
      <c r="L149" s="301" t="str">
        <f>IF(K149=0,"",ROUNDDOWN(K149*$I149/100,0))</f>
        <v/>
      </c>
      <c r="M149" s="271"/>
      <c r="N149" s="301">
        <f>SUM(N143,N145,N147)</f>
        <v>0</v>
      </c>
      <c r="O149" s="301">
        <f>ROUNDDOWN(N149*$I149/100,0)</f>
        <v>0</v>
      </c>
      <c r="P149" s="305"/>
      <c r="Q149" s="301">
        <v>0</v>
      </c>
      <c r="R149" s="306">
        <f>IF(ISERROR(N149-O149-Q148-Q149),0,N149-O149-Q148-Q149)</f>
        <v>0</v>
      </c>
      <c r="S149" s="301">
        <f>R149+Q149</f>
        <v>0</v>
      </c>
      <c r="T149" s="271"/>
      <c r="U149" s="304">
        <f>U147+U145+U143</f>
        <v>0</v>
      </c>
      <c r="V149" s="307">
        <f>IF(ISERROR(H149-O149-Q149)," ",H149-O149-Q149)</f>
        <v>0</v>
      </c>
      <c r="W149" s="270"/>
      <c r="X149" s="701"/>
      <c r="Y149" s="701"/>
      <c r="Z149" s="668">
        <v>8</v>
      </c>
      <c r="AA149" s="309">
        <f>G142</f>
        <v>0</v>
      </c>
      <c r="AB149" s="310">
        <f>G143</f>
        <v>0</v>
      </c>
      <c r="AC149" s="309">
        <f>G144</f>
        <v>0</v>
      </c>
      <c r="AD149" s="310">
        <f>G145</f>
        <v>0</v>
      </c>
      <c r="AE149" s="309">
        <f>G146</f>
        <v>0</v>
      </c>
      <c r="AF149" s="310">
        <f>G147</f>
        <v>0</v>
      </c>
      <c r="AG149" s="309" t="e">
        <f>#REF!</f>
        <v>#REF!</v>
      </c>
      <c r="AH149" s="310">
        <f>G149</f>
        <v>0</v>
      </c>
      <c r="AI149" s="309" t="e">
        <f>#REF!</f>
        <v>#REF!</v>
      </c>
      <c r="AJ149" s="310">
        <f>H149</f>
        <v>0</v>
      </c>
      <c r="AK149" s="309">
        <f>K142</f>
        <v>0</v>
      </c>
      <c r="AL149" s="310">
        <f>K143</f>
        <v>0</v>
      </c>
      <c r="AM149" s="309">
        <f>L146</f>
        <v>0</v>
      </c>
      <c r="AN149" s="310">
        <f>K145</f>
        <v>0</v>
      </c>
      <c r="AO149" s="309">
        <f>K146</f>
        <v>0</v>
      </c>
      <c r="AP149" s="310">
        <f>K147</f>
        <v>0</v>
      </c>
      <c r="AQ149" s="309">
        <f>N142</f>
        <v>0</v>
      </c>
      <c r="AR149" s="310">
        <f>N143</f>
        <v>0</v>
      </c>
      <c r="AS149" s="309">
        <f>N144</f>
        <v>0</v>
      </c>
      <c r="AT149" s="310">
        <f>N145</f>
        <v>0</v>
      </c>
      <c r="AU149" s="309">
        <f>N146</f>
        <v>0</v>
      </c>
      <c r="AV149" s="310">
        <f>N147</f>
        <v>0</v>
      </c>
      <c r="AW149" s="309" t="e">
        <f>#REF!</f>
        <v>#REF!</v>
      </c>
      <c r="AX149" s="310">
        <f>N149</f>
        <v>0</v>
      </c>
      <c r="AY149" s="309" t="e">
        <f>#REF!</f>
        <v>#REF!</v>
      </c>
      <c r="AZ149" s="310" t="e">
        <f>#REF!</f>
        <v>#REF!</v>
      </c>
      <c r="BA149" s="311">
        <f>O148</f>
        <v>0</v>
      </c>
      <c r="BB149" s="310">
        <f>O149</f>
        <v>0</v>
      </c>
      <c r="BC149" s="312" t="e">
        <f>#REF!</f>
        <v>#REF!</v>
      </c>
      <c r="BD149" s="309" t="e">
        <f>#REF!</f>
        <v>#REF!</v>
      </c>
      <c r="BE149" s="312">
        <f>Q148</f>
        <v>0</v>
      </c>
      <c r="BF149" s="310">
        <f>Q149</f>
        <v>0</v>
      </c>
      <c r="BG149" s="312" t="e">
        <f>#REF!</f>
        <v>#REF!</v>
      </c>
      <c r="BH149" s="309" t="e">
        <f>#REF!</f>
        <v>#REF!</v>
      </c>
      <c r="BI149" s="312">
        <f>R148</f>
        <v>0</v>
      </c>
      <c r="BJ149" s="310">
        <f>R149</f>
        <v>0</v>
      </c>
      <c r="BK149" s="312" t="e">
        <f>#REF!</f>
        <v>#REF!</v>
      </c>
      <c r="BL149" s="309" t="e">
        <f>#REF!</f>
        <v>#REF!</v>
      </c>
      <c r="BM149" s="312" t="str">
        <f>S148</f>
        <v xml:space="preserve"> </v>
      </c>
      <c r="BN149" s="310">
        <f>S149</f>
        <v>0</v>
      </c>
      <c r="BO149" s="309">
        <f>U142</f>
        <v>0</v>
      </c>
      <c r="BP149" s="310">
        <f>U143</f>
        <v>0</v>
      </c>
      <c r="BQ149" s="309">
        <f>U144</f>
        <v>0</v>
      </c>
      <c r="BR149" s="310">
        <f>U145</f>
        <v>0</v>
      </c>
      <c r="BS149" s="309">
        <f>U146</f>
        <v>0</v>
      </c>
      <c r="BT149" s="310">
        <f>U147</f>
        <v>0</v>
      </c>
      <c r="BU149" s="309" t="e">
        <f>#REF!</f>
        <v>#REF!</v>
      </c>
      <c r="BV149" s="310">
        <f>U149</f>
        <v>0</v>
      </c>
      <c r="BW149" s="309" t="e">
        <f>#REF!</f>
        <v>#REF!</v>
      </c>
      <c r="BX149" s="310" t="e">
        <f>#REF!</f>
        <v>#REF!</v>
      </c>
      <c r="BY149" s="309">
        <f>V148</f>
        <v>0</v>
      </c>
      <c r="BZ149" s="310">
        <f>V149</f>
        <v>0</v>
      </c>
    </row>
    <row r="150" spans="1:78" ht="12" hidden="1" customHeight="1" outlineLevel="1">
      <c r="A150" s="275"/>
      <c r="B150" s="266"/>
      <c r="C150" s="267"/>
      <c r="D150" s="276"/>
      <c r="E150" s="266"/>
      <c r="F150" s="267"/>
      <c r="G150" s="277"/>
      <c r="H150" s="278"/>
      <c r="I150" s="267"/>
      <c r="J150" s="267"/>
      <c r="K150" s="279"/>
      <c r="L150" s="267"/>
      <c r="M150" s="267"/>
      <c r="N150" s="280">
        <f t="shared" ref="N150" si="32">G150</f>
        <v>0</v>
      </c>
      <c r="O150" s="281"/>
      <c r="P150" s="281"/>
      <c r="Q150" s="281"/>
      <c r="R150" s="281"/>
      <c r="S150" s="281"/>
      <c r="T150" s="267"/>
      <c r="U150" s="280">
        <f>IF(ISERROR(G150-K150-N150)," ",G150-K150-N150)</f>
        <v>0</v>
      </c>
      <c r="V150" s="281"/>
      <c r="W150" s="267"/>
      <c r="X150" s="282"/>
      <c r="Y150" s="265"/>
      <c r="Z150" s="274">
        <v>1</v>
      </c>
    </row>
    <row r="151" spans="1:78" ht="12" hidden="1" customHeight="1" outlineLevel="1">
      <c r="A151" s="275"/>
      <c r="B151" s="266"/>
      <c r="C151" s="713" t="str">
        <f>IF(A154="","",C143)</f>
        <v/>
      </c>
      <c r="D151" s="283" t="s">
        <v>39</v>
      </c>
      <c r="E151" s="266"/>
      <c r="F151" s="267"/>
      <c r="G151" s="669"/>
      <c r="H151" s="285"/>
      <c r="I151" s="267"/>
      <c r="J151" s="267"/>
      <c r="K151" s="699"/>
      <c r="L151" s="287"/>
      <c r="M151" s="267"/>
      <c r="N151" s="669"/>
      <c r="O151" s="287"/>
      <c r="P151" s="267"/>
      <c r="Q151" s="287"/>
      <c r="R151" s="287"/>
      <c r="S151" s="287"/>
      <c r="T151" s="267"/>
      <c r="U151" s="288">
        <f>G151-K151-N151</f>
        <v>0</v>
      </c>
      <c r="V151" s="287"/>
      <c r="W151" s="713"/>
      <c r="X151" s="289"/>
      <c r="Y151" s="330" t="s">
        <v>278</v>
      </c>
      <c r="Z151" s="668">
        <v>2</v>
      </c>
    </row>
    <row r="152" spans="1:78" ht="12" hidden="1" customHeight="1" outlineLevel="1">
      <c r="A152" s="290"/>
      <c r="B152" s="266"/>
      <c r="C152" s="713"/>
      <c r="D152" s="276"/>
      <c r="E152" s="266"/>
      <c r="F152" s="291"/>
      <c r="G152" s="277"/>
      <c r="H152" s="278"/>
      <c r="I152" s="267"/>
      <c r="J152" s="291"/>
      <c r="K152" s="267"/>
      <c r="L152" s="267"/>
      <c r="M152" s="291" t="str">
        <f>IF($F152=0," ",$F152)</f>
        <v xml:space="preserve"> </v>
      </c>
      <c r="N152" s="280">
        <f t="shared" ref="N152:N156" si="33">G152</f>
        <v>0</v>
      </c>
      <c r="O152" s="267"/>
      <c r="P152" s="291"/>
      <c r="Q152" s="267"/>
      <c r="R152" s="267"/>
      <c r="S152" s="267"/>
      <c r="T152" s="291" t="str">
        <f>IF($F152=0," ",$F152)</f>
        <v xml:space="preserve"> </v>
      </c>
      <c r="U152" s="280">
        <f>IF(ISERROR(G152-L154-N152)," ",G152-L154-N152)</f>
        <v>0</v>
      </c>
      <c r="V152" s="267"/>
      <c r="W152" s="713"/>
      <c r="X152" s="324"/>
      <c r="Y152" s="265"/>
      <c r="Z152" s="274">
        <v>3</v>
      </c>
    </row>
    <row r="153" spans="1:78" ht="12" hidden="1" customHeight="1" outlineLevel="1">
      <c r="A153" s="292"/>
      <c r="B153" s="266"/>
      <c r="C153" s="713"/>
      <c r="D153" s="283" t="s">
        <v>279</v>
      </c>
      <c r="E153" s="266"/>
      <c r="F153" s="291"/>
      <c r="G153" s="284">
        <v>0</v>
      </c>
      <c r="H153" s="285"/>
      <c r="I153" s="267"/>
      <c r="J153" s="291"/>
      <c r="K153" s="286">
        <v>0</v>
      </c>
      <c r="L153" s="287"/>
      <c r="M153" s="291" t="str">
        <f>IF($F153=0," ",$F153)</f>
        <v xml:space="preserve"> </v>
      </c>
      <c r="N153" s="284">
        <f t="shared" si="33"/>
        <v>0</v>
      </c>
      <c r="O153" s="287"/>
      <c r="P153" s="267"/>
      <c r="Q153" s="287"/>
      <c r="R153" s="287"/>
      <c r="S153" s="287"/>
      <c r="T153" s="291" t="str">
        <f>IF($F153=0," ",$F153)</f>
        <v xml:space="preserve"> </v>
      </c>
      <c r="U153" s="288">
        <f>G153-K153-N153</f>
        <v>0</v>
      </c>
      <c r="V153" s="287"/>
      <c r="W153" s="713"/>
      <c r="X153" s="282" t="s">
        <v>255</v>
      </c>
      <c r="Y153" s="700"/>
      <c r="Z153" s="274">
        <v>4</v>
      </c>
    </row>
    <row r="154" spans="1:78" ht="12" hidden="1" customHeight="1" outlineLevel="1">
      <c r="A154" s="673"/>
      <c r="B154" s="671"/>
      <c r="C154" s="713"/>
      <c r="D154" s="276"/>
      <c r="E154" s="671"/>
      <c r="F154" s="671"/>
      <c r="G154" s="277"/>
      <c r="H154" s="278"/>
      <c r="I154" s="267"/>
      <c r="J154" s="266" t="str">
        <f>IF($F154=0," ",$F154)</f>
        <v xml:space="preserve"> </v>
      </c>
      <c r="K154" s="279"/>
      <c r="L154" s="279"/>
      <c r="M154" s="266" t="str">
        <f>IF($F154=0," ",$F154)</f>
        <v xml:space="preserve"> </v>
      </c>
      <c r="N154" s="280">
        <f t="shared" si="33"/>
        <v>0</v>
      </c>
      <c r="O154" s="267"/>
      <c r="P154" s="267"/>
      <c r="Q154" s="267"/>
      <c r="R154" s="267"/>
      <c r="S154" s="267"/>
      <c r="T154" s="665" t="str">
        <f>IF(ISERROR(F154-J154-M154),"",F154-J154-M154)</f>
        <v/>
      </c>
      <c r="U154" s="280">
        <f>IF(ISERROR(G154-K154-N154)," ",G154-K154-N154)</f>
        <v>0</v>
      </c>
      <c r="V154" s="267"/>
      <c r="W154" s="713"/>
      <c r="X154" s="325"/>
      <c r="Y154" s="700"/>
      <c r="Z154" s="668">
        <v>5</v>
      </c>
    </row>
    <row r="155" spans="1:78" ht="12" hidden="1" customHeight="1" outlineLevel="1">
      <c r="A155" s="275"/>
      <c r="B155" s="266"/>
      <c r="C155" s="713"/>
      <c r="D155" s="283"/>
      <c r="E155" s="266"/>
      <c r="F155" s="293"/>
      <c r="G155" s="284">
        <v>0</v>
      </c>
      <c r="H155" s="285"/>
      <c r="I155" s="267"/>
      <c r="J155" s="293"/>
      <c r="K155" s="286">
        <v>0</v>
      </c>
      <c r="L155" s="287"/>
      <c r="M155" s="293" t="str">
        <f>IF($F155=0," ",$F155)</f>
        <v xml:space="preserve"> </v>
      </c>
      <c r="N155" s="284">
        <f t="shared" si="33"/>
        <v>0</v>
      </c>
      <c r="O155" s="287"/>
      <c r="P155" s="267"/>
      <c r="Q155" s="287"/>
      <c r="R155" s="287"/>
      <c r="S155" s="287"/>
      <c r="T155" s="293" t="str">
        <f>IF($F155=0," ",$F155)</f>
        <v xml:space="preserve"> </v>
      </c>
      <c r="U155" s="288">
        <f>G155-K155-N155</f>
        <v>0</v>
      </c>
      <c r="V155" s="287"/>
      <c r="W155" s="713"/>
      <c r="X155" s="324"/>
      <c r="Y155" s="265"/>
      <c r="Z155" s="274">
        <v>6</v>
      </c>
    </row>
    <row r="156" spans="1:78" ht="12" hidden="1" customHeight="1" outlineLevel="1">
      <c r="A156" s="275"/>
      <c r="B156" s="266"/>
      <c r="C156" s="713"/>
      <c r="D156" s="294"/>
      <c r="E156" s="265"/>
      <c r="F156" s="264"/>
      <c r="G156" s="278"/>
      <c r="H156" s="295"/>
      <c r="I156" s="264"/>
      <c r="J156" s="264"/>
      <c r="K156" s="296"/>
      <c r="L156" s="267"/>
      <c r="M156" s="264"/>
      <c r="N156" s="280">
        <f t="shared" si="33"/>
        <v>0</v>
      </c>
      <c r="O156" s="297"/>
      <c r="P156" s="267"/>
      <c r="Q156" s="298">
        <f>IF(ISERROR(N157*I157/100-O157=0)," ",N157*I157/100-O157)</f>
        <v>0</v>
      </c>
      <c r="R156" s="281"/>
      <c r="S156" s="297" t="str">
        <f>IF(N156=0," ",Q156)</f>
        <v xml:space="preserve"> </v>
      </c>
      <c r="T156" s="264"/>
      <c r="U156" s="281"/>
      <c r="V156" s="297"/>
      <c r="W156" s="713"/>
      <c r="X156" s="257" t="s">
        <v>648</v>
      </c>
      <c r="Y156" s="265" t="s">
        <v>253</v>
      </c>
      <c r="Z156" s="274">
        <v>7</v>
      </c>
    </row>
    <row r="157" spans="1:78" ht="12" hidden="1" customHeight="1" outlineLevel="1">
      <c r="A157" s="299"/>
      <c r="B157" s="269"/>
      <c r="C157" s="270"/>
      <c r="D157" s="300" t="s">
        <v>1</v>
      </c>
      <c r="E157" s="268"/>
      <c r="F157" s="271"/>
      <c r="G157" s="301">
        <f>SUM(G151,G153,G155)</f>
        <v>0</v>
      </c>
      <c r="H157" s="301">
        <f>ROUNDDOWN(G157*$I157/100,0)</f>
        <v>0</v>
      </c>
      <c r="I157" s="670"/>
      <c r="J157" s="271"/>
      <c r="K157" s="303">
        <f>K151+K153+K155</f>
        <v>0</v>
      </c>
      <c r="L157" s="301" t="str">
        <f>IF(K157=0,"",ROUNDDOWN(K157*$I157/100,0))</f>
        <v/>
      </c>
      <c r="M157" s="271"/>
      <c r="N157" s="301">
        <f>SUM(N151,N153,N155)</f>
        <v>0</v>
      </c>
      <c r="O157" s="301">
        <f>ROUNDDOWN(N157*$I157/100,0)</f>
        <v>0</v>
      </c>
      <c r="P157" s="305"/>
      <c r="Q157" s="301">
        <v>0</v>
      </c>
      <c r="R157" s="306">
        <f>IF(ISERROR(N157-O157-Q156-Q157),0,N157-O157-Q156-Q157)</f>
        <v>0</v>
      </c>
      <c r="S157" s="301">
        <f>R157+Q157</f>
        <v>0</v>
      </c>
      <c r="T157" s="271"/>
      <c r="U157" s="304">
        <f>U155+U153+U151</f>
        <v>0</v>
      </c>
      <c r="V157" s="307">
        <f>IF(ISERROR(H157-O157-Q157)," ",H157-O157-Q157)</f>
        <v>0</v>
      </c>
      <c r="W157" s="270"/>
      <c r="X157" s="701"/>
      <c r="Y157" s="701"/>
      <c r="Z157" s="668">
        <v>8</v>
      </c>
      <c r="AA157" s="309">
        <f>G150</f>
        <v>0</v>
      </c>
      <c r="AB157" s="310">
        <f>G151</f>
        <v>0</v>
      </c>
      <c r="AC157" s="309">
        <f>G152</f>
        <v>0</v>
      </c>
      <c r="AD157" s="310">
        <f>G153</f>
        <v>0</v>
      </c>
      <c r="AE157" s="309">
        <f>G154</f>
        <v>0</v>
      </c>
      <c r="AF157" s="310">
        <f>G155</f>
        <v>0</v>
      </c>
      <c r="AG157" s="309" t="e">
        <f>#REF!</f>
        <v>#REF!</v>
      </c>
      <c r="AH157" s="310">
        <f>G157</f>
        <v>0</v>
      </c>
      <c r="AI157" s="309" t="e">
        <f>#REF!</f>
        <v>#REF!</v>
      </c>
      <c r="AJ157" s="310">
        <f>H157</f>
        <v>0</v>
      </c>
      <c r="AK157" s="309">
        <f>K150</f>
        <v>0</v>
      </c>
      <c r="AL157" s="310">
        <f>K151</f>
        <v>0</v>
      </c>
      <c r="AM157" s="309">
        <f>L154</f>
        <v>0</v>
      </c>
      <c r="AN157" s="310">
        <f>K153</f>
        <v>0</v>
      </c>
      <c r="AO157" s="309">
        <f>K154</f>
        <v>0</v>
      </c>
      <c r="AP157" s="310">
        <f>K155</f>
        <v>0</v>
      </c>
      <c r="AQ157" s="309">
        <f>N150</f>
        <v>0</v>
      </c>
      <c r="AR157" s="310">
        <f>N151</f>
        <v>0</v>
      </c>
      <c r="AS157" s="309">
        <f>N152</f>
        <v>0</v>
      </c>
      <c r="AT157" s="310">
        <f>N153</f>
        <v>0</v>
      </c>
      <c r="AU157" s="309">
        <f>N154</f>
        <v>0</v>
      </c>
      <c r="AV157" s="310">
        <f>N155</f>
        <v>0</v>
      </c>
      <c r="AW157" s="309" t="e">
        <f>#REF!</f>
        <v>#REF!</v>
      </c>
      <c r="AX157" s="310">
        <f>N157</f>
        <v>0</v>
      </c>
      <c r="AY157" s="309" t="e">
        <f>#REF!</f>
        <v>#REF!</v>
      </c>
      <c r="AZ157" s="310" t="e">
        <f>#REF!</f>
        <v>#REF!</v>
      </c>
      <c r="BA157" s="311">
        <f>O156</f>
        <v>0</v>
      </c>
      <c r="BB157" s="310">
        <f>O157</f>
        <v>0</v>
      </c>
      <c r="BC157" s="312" t="e">
        <f>#REF!</f>
        <v>#REF!</v>
      </c>
      <c r="BD157" s="309" t="e">
        <f>#REF!</f>
        <v>#REF!</v>
      </c>
      <c r="BE157" s="312">
        <f>Q156</f>
        <v>0</v>
      </c>
      <c r="BF157" s="310">
        <f>Q157</f>
        <v>0</v>
      </c>
      <c r="BG157" s="312" t="e">
        <f>#REF!</f>
        <v>#REF!</v>
      </c>
      <c r="BH157" s="309" t="e">
        <f>#REF!</f>
        <v>#REF!</v>
      </c>
      <c r="BI157" s="312">
        <f>R156</f>
        <v>0</v>
      </c>
      <c r="BJ157" s="310">
        <f>R157</f>
        <v>0</v>
      </c>
      <c r="BK157" s="312" t="e">
        <f>#REF!</f>
        <v>#REF!</v>
      </c>
      <c r="BL157" s="309" t="e">
        <f>#REF!</f>
        <v>#REF!</v>
      </c>
      <c r="BM157" s="312" t="str">
        <f>S156</f>
        <v xml:space="preserve"> </v>
      </c>
      <c r="BN157" s="310">
        <f>S157</f>
        <v>0</v>
      </c>
      <c r="BO157" s="309">
        <f>U150</f>
        <v>0</v>
      </c>
      <c r="BP157" s="310">
        <f>U151</f>
        <v>0</v>
      </c>
      <c r="BQ157" s="309">
        <f>U152</f>
        <v>0</v>
      </c>
      <c r="BR157" s="310">
        <f>U153</f>
        <v>0</v>
      </c>
      <c r="BS157" s="309">
        <f>U154</f>
        <v>0</v>
      </c>
      <c r="BT157" s="310">
        <f>U155</f>
        <v>0</v>
      </c>
      <c r="BU157" s="309" t="e">
        <f>#REF!</f>
        <v>#REF!</v>
      </c>
      <c r="BV157" s="310">
        <f>U157</f>
        <v>0</v>
      </c>
      <c r="BW157" s="309" t="e">
        <f>#REF!</f>
        <v>#REF!</v>
      </c>
      <c r="BX157" s="310" t="e">
        <f>#REF!</f>
        <v>#REF!</v>
      </c>
      <c r="BY157" s="309">
        <f>V156</f>
        <v>0</v>
      </c>
      <c r="BZ157" s="310">
        <f>V157</f>
        <v>0</v>
      </c>
    </row>
    <row r="158" spans="1:78" ht="12" hidden="1" customHeight="1" outlineLevel="1">
      <c r="A158" s="275"/>
      <c r="B158" s="266"/>
      <c r="C158" s="267"/>
      <c r="D158" s="276"/>
      <c r="E158" s="266"/>
      <c r="F158" s="267"/>
      <c r="G158" s="277"/>
      <c r="H158" s="278"/>
      <c r="I158" s="267"/>
      <c r="J158" s="267"/>
      <c r="K158" s="279"/>
      <c r="L158" s="267"/>
      <c r="M158" s="267"/>
      <c r="N158" s="280">
        <f t="shared" ref="N158" si="34">G158</f>
        <v>0</v>
      </c>
      <c r="O158" s="281"/>
      <c r="P158" s="281"/>
      <c r="Q158" s="281"/>
      <c r="R158" s="281"/>
      <c r="S158" s="281"/>
      <c r="T158" s="267"/>
      <c r="U158" s="280">
        <f>IF(ISERROR(G158-K158-N158)," ",G158-K158-N158)</f>
        <v>0</v>
      </c>
      <c r="V158" s="281"/>
      <c r="W158" s="267"/>
      <c r="X158" s="282"/>
      <c r="Y158" s="265"/>
      <c r="Z158" s="274">
        <v>1</v>
      </c>
    </row>
    <row r="159" spans="1:78" ht="12" hidden="1" customHeight="1" outlineLevel="1">
      <c r="A159" s="275"/>
      <c r="B159" s="266"/>
      <c r="C159" s="713" t="str">
        <f>IF(A162="","",C151)</f>
        <v/>
      </c>
      <c r="D159" s="283" t="s">
        <v>39</v>
      </c>
      <c r="E159" s="266"/>
      <c r="F159" s="267"/>
      <c r="G159" s="669"/>
      <c r="H159" s="285"/>
      <c r="I159" s="267"/>
      <c r="J159" s="267"/>
      <c r="K159" s="699"/>
      <c r="L159" s="287"/>
      <c r="M159" s="267"/>
      <c r="N159" s="669"/>
      <c r="O159" s="287"/>
      <c r="P159" s="267"/>
      <c r="Q159" s="287"/>
      <c r="R159" s="287"/>
      <c r="S159" s="287"/>
      <c r="T159" s="267"/>
      <c r="U159" s="288">
        <f>G159-K159-N159</f>
        <v>0</v>
      </c>
      <c r="V159" s="287"/>
      <c r="W159" s="713"/>
      <c r="X159" s="289"/>
      <c r="Y159" s="330" t="s">
        <v>278</v>
      </c>
      <c r="Z159" s="668">
        <v>2</v>
      </c>
    </row>
    <row r="160" spans="1:78" ht="12" hidden="1" customHeight="1" outlineLevel="1">
      <c r="A160" s="290"/>
      <c r="B160" s="266"/>
      <c r="C160" s="713"/>
      <c r="D160" s="276"/>
      <c r="E160" s="266"/>
      <c r="F160" s="291"/>
      <c r="G160" s="277"/>
      <c r="H160" s="278"/>
      <c r="I160" s="267"/>
      <c r="J160" s="291"/>
      <c r="K160" s="267"/>
      <c r="L160" s="267"/>
      <c r="M160" s="291" t="str">
        <f>IF($F160=0," ",$F160)</f>
        <v xml:space="preserve"> </v>
      </c>
      <c r="N160" s="280">
        <f t="shared" ref="N160:N164" si="35">G160</f>
        <v>0</v>
      </c>
      <c r="O160" s="267"/>
      <c r="P160" s="291"/>
      <c r="Q160" s="267"/>
      <c r="R160" s="267"/>
      <c r="S160" s="267"/>
      <c r="T160" s="291" t="str">
        <f>IF($F160=0," ",$F160)</f>
        <v xml:space="preserve"> </v>
      </c>
      <c r="U160" s="280">
        <f>IF(ISERROR(G160-L162-N160)," ",G160-L162-N160)</f>
        <v>0</v>
      </c>
      <c r="V160" s="267"/>
      <c r="W160" s="713"/>
      <c r="X160" s="324"/>
      <c r="Y160" s="265"/>
      <c r="Z160" s="274">
        <v>3</v>
      </c>
    </row>
    <row r="161" spans="1:78" ht="12" hidden="1" customHeight="1" outlineLevel="1">
      <c r="A161" s="292"/>
      <c r="B161" s="266"/>
      <c r="C161" s="713"/>
      <c r="D161" s="283" t="s">
        <v>279</v>
      </c>
      <c r="E161" s="266"/>
      <c r="F161" s="291"/>
      <c r="G161" s="284">
        <v>0</v>
      </c>
      <c r="H161" s="285"/>
      <c r="I161" s="267"/>
      <c r="J161" s="291"/>
      <c r="K161" s="286">
        <v>0</v>
      </c>
      <c r="L161" s="287"/>
      <c r="M161" s="291" t="str">
        <f>IF($F161=0," ",$F161)</f>
        <v xml:space="preserve"> </v>
      </c>
      <c r="N161" s="284">
        <f t="shared" si="35"/>
        <v>0</v>
      </c>
      <c r="O161" s="287"/>
      <c r="P161" s="267"/>
      <c r="Q161" s="287"/>
      <c r="R161" s="287"/>
      <c r="S161" s="287"/>
      <c r="T161" s="291" t="str">
        <f>IF($F161=0," ",$F161)</f>
        <v xml:space="preserve"> </v>
      </c>
      <c r="U161" s="288">
        <f>G161-K161-N161</f>
        <v>0</v>
      </c>
      <c r="V161" s="287"/>
      <c r="W161" s="713"/>
      <c r="X161" s="282" t="s">
        <v>255</v>
      </c>
      <c r="Y161" s="700"/>
      <c r="Z161" s="274">
        <v>4</v>
      </c>
    </row>
    <row r="162" spans="1:78" ht="12" hidden="1" customHeight="1" outlineLevel="1">
      <c r="A162" s="673"/>
      <c r="B162" s="671"/>
      <c r="C162" s="713"/>
      <c r="D162" s="276"/>
      <c r="E162" s="671"/>
      <c r="F162" s="671"/>
      <c r="G162" s="277"/>
      <c r="H162" s="278"/>
      <c r="I162" s="267"/>
      <c r="J162" s="266" t="str">
        <f>IF($F162=0," ",$F162)</f>
        <v xml:space="preserve"> </v>
      </c>
      <c r="K162" s="279"/>
      <c r="L162" s="279"/>
      <c r="M162" s="266" t="str">
        <f>IF($F162=0," ",$F162)</f>
        <v xml:space="preserve"> </v>
      </c>
      <c r="N162" s="280">
        <f t="shared" si="35"/>
        <v>0</v>
      </c>
      <c r="O162" s="267"/>
      <c r="P162" s="267"/>
      <c r="Q162" s="267"/>
      <c r="R162" s="267"/>
      <c r="S162" s="267"/>
      <c r="T162" s="665" t="str">
        <f>IF(ISERROR(F162-J162-M162),"",F162-J162-M162)</f>
        <v/>
      </c>
      <c r="U162" s="280">
        <f>IF(ISERROR(G162-K162-N162)," ",G162-K162-N162)</f>
        <v>0</v>
      </c>
      <c r="V162" s="267"/>
      <c r="W162" s="713"/>
      <c r="X162" s="325"/>
      <c r="Y162" s="700"/>
      <c r="Z162" s="668">
        <v>5</v>
      </c>
    </row>
    <row r="163" spans="1:78" ht="12" hidden="1" customHeight="1" outlineLevel="1">
      <c r="A163" s="275"/>
      <c r="B163" s="266"/>
      <c r="C163" s="713"/>
      <c r="D163" s="283"/>
      <c r="E163" s="266"/>
      <c r="F163" s="293"/>
      <c r="G163" s="284">
        <v>0</v>
      </c>
      <c r="H163" s="285"/>
      <c r="I163" s="267"/>
      <c r="J163" s="293"/>
      <c r="K163" s="286">
        <v>0</v>
      </c>
      <c r="L163" s="287"/>
      <c r="M163" s="293" t="str">
        <f>IF($F163=0," ",$F163)</f>
        <v xml:space="preserve"> </v>
      </c>
      <c r="N163" s="284">
        <f t="shared" si="35"/>
        <v>0</v>
      </c>
      <c r="O163" s="287"/>
      <c r="P163" s="267"/>
      <c r="Q163" s="287"/>
      <c r="R163" s="287"/>
      <c r="S163" s="287"/>
      <c r="T163" s="293" t="str">
        <f>IF($F163=0," ",$F163)</f>
        <v xml:space="preserve"> </v>
      </c>
      <c r="U163" s="288">
        <f>G163-K163-N163</f>
        <v>0</v>
      </c>
      <c r="V163" s="287"/>
      <c r="W163" s="713"/>
      <c r="X163" s="324"/>
      <c r="Y163" s="265"/>
      <c r="Z163" s="274">
        <v>6</v>
      </c>
    </row>
    <row r="164" spans="1:78" ht="12" hidden="1" customHeight="1" outlineLevel="1">
      <c r="A164" s="275"/>
      <c r="B164" s="266"/>
      <c r="C164" s="713"/>
      <c r="D164" s="294"/>
      <c r="E164" s="265"/>
      <c r="F164" s="264"/>
      <c r="G164" s="278"/>
      <c r="H164" s="295"/>
      <c r="I164" s="264"/>
      <c r="J164" s="264"/>
      <c r="K164" s="296"/>
      <c r="L164" s="267"/>
      <c r="M164" s="264"/>
      <c r="N164" s="280">
        <f t="shared" si="35"/>
        <v>0</v>
      </c>
      <c r="O164" s="297"/>
      <c r="P164" s="267"/>
      <c r="Q164" s="298">
        <f>IF(ISERROR(N165*I165/100-O165=0)," ",N165*I165/100-O165)</f>
        <v>0</v>
      </c>
      <c r="R164" s="281"/>
      <c r="S164" s="297" t="str">
        <f>IF(N164=0," ",Q164)</f>
        <v xml:space="preserve"> </v>
      </c>
      <c r="T164" s="264"/>
      <c r="U164" s="281"/>
      <c r="V164" s="297"/>
      <c r="W164" s="713"/>
      <c r="X164" s="257" t="s">
        <v>648</v>
      </c>
      <c r="Y164" s="265" t="s">
        <v>253</v>
      </c>
      <c r="Z164" s="274">
        <v>7</v>
      </c>
    </row>
    <row r="165" spans="1:78" ht="12" hidden="1" customHeight="1" outlineLevel="1">
      <c r="A165" s="299"/>
      <c r="B165" s="269"/>
      <c r="C165" s="270"/>
      <c r="D165" s="300" t="s">
        <v>1</v>
      </c>
      <c r="E165" s="268"/>
      <c r="F165" s="271"/>
      <c r="G165" s="301">
        <f>SUM(G159,G161,G163)</f>
        <v>0</v>
      </c>
      <c r="H165" s="301">
        <f>ROUNDDOWN(G165*$I165/100,0)</f>
        <v>0</v>
      </c>
      <c r="I165" s="670"/>
      <c r="J165" s="271"/>
      <c r="K165" s="303">
        <f>K159+K161+K163</f>
        <v>0</v>
      </c>
      <c r="L165" s="301" t="str">
        <f>IF(K165=0,"",ROUNDDOWN(K165*$I165/100,0))</f>
        <v/>
      </c>
      <c r="M165" s="271"/>
      <c r="N165" s="301">
        <f>SUM(N159,N161,N163)</f>
        <v>0</v>
      </c>
      <c r="O165" s="301">
        <f>ROUNDDOWN(N165*$I165/100,0)</f>
        <v>0</v>
      </c>
      <c r="P165" s="305"/>
      <c r="Q165" s="301">
        <v>0</v>
      </c>
      <c r="R165" s="306">
        <f>IF(ISERROR(N165-O165-Q164-Q165),0,N165-O165-Q164-Q165)</f>
        <v>0</v>
      </c>
      <c r="S165" s="301">
        <f>R165+Q165</f>
        <v>0</v>
      </c>
      <c r="T165" s="271"/>
      <c r="U165" s="304">
        <f>U163+U161+U159</f>
        <v>0</v>
      </c>
      <c r="V165" s="307">
        <f>IF(ISERROR(H165-O165-Q165)," ",H165-O165-Q165)</f>
        <v>0</v>
      </c>
      <c r="W165" s="270"/>
      <c r="X165" s="701"/>
      <c r="Y165" s="701"/>
      <c r="Z165" s="668">
        <v>8</v>
      </c>
      <c r="AA165" s="309">
        <f>G158</f>
        <v>0</v>
      </c>
      <c r="AB165" s="310">
        <f>G159</f>
        <v>0</v>
      </c>
      <c r="AC165" s="309">
        <f>G160</f>
        <v>0</v>
      </c>
      <c r="AD165" s="310">
        <f>G161</f>
        <v>0</v>
      </c>
      <c r="AE165" s="309">
        <f>G162</f>
        <v>0</v>
      </c>
      <c r="AF165" s="310">
        <f>G163</f>
        <v>0</v>
      </c>
      <c r="AG165" s="309" t="e">
        <f>#REF!</f>
        <v>#REF!</v>
      </c>
      <c r="AH165" s="310">
        <f>G165</f>
        <v>0</v>
      </c>
      <c r="AI165" s="309" t="e">
        <f>#REF!</f>
        <v>#REF!</v>
      </c>
      <c r="AJ165" s="310">
        <f>H165</f>
        <v>0</v>
      </c>
      <c r="AK165" s="309">
        <f>K158</f>
        <v>0</v>
      </c>
      <c r="AL165" s="310">
        <f>K159</f>
        <v>0</v>
      </c>
      <c r="AM165" s="309">
        <f>L162</f>
        <v>0</v>
      </c>
      <c r="AN165" s="310">
        <f>K161</f>
        <v>0</v>
      </c>
      <c r="AO165" s="309">
        <f>K162</f>
        <v>0</v>
      </c>
      <c r="AP165" s="310">
        <f>K163</f>
        <v>0</v>
      </c>
      <c r="AQ165" s="309">
        <f>N158</f>
        <v>0</v>
      </c>
      <c r="AR165" s="310">
        <f>N159</f>
        <v>0</v>
      </c>
      <c r="AS165" s="309">
        <f>N160</f>
        <v>0</v>
      </c>
      <c r="AT165" s="310">
        <f>N161</f>
        <v>0</v>
      </c>
      <c r="AU165" s="309">
        <f>N162</f>
        <v>0</v>
      </c>
      <c r="AV165" s="310">
        <f>N163</f>
        <v>0</v>
      </c>
      <c r="AW165" s="309" t="e">
        <f>#REF!</f>
        <v>#REF!</v>
      </c>
      <c r="AX165" s="310">
        <f>N165</f>
        <v>0</v>
      </c>
      <c r="AY165" s="309" t="e">
        <f>#REF!</f>
        <v>#REF!</v>
      </c>
      <c r="AZ165" s="310" t="e">
        <f>#REF!</f>
        <v>#REF!</v>
      </c>
      <c r="BA165" s="311">
        <f>O164</f>
        <v>0</v>
      </c>
      <c r="BB165" s="310">
        <f>O165</f>
        <v>0</v>
      </c>
      <c r="BC165" s="312" t="e">
        <f>#REF!</f>
        <v>#REF!</v>
      </c>
      <c r="BD165" s="309" t="e">
        <f>#REF!</f>
        <v>#REF!</v>
      </c>
      <c r="BE165" s="312">
        <f>Q164</f>
        <v>0</v>
      </c>
      <c r="BF165" s="310">
        <f>Q165</f>
        <v>0</v>
      </c>
      <c r="BG165" s="312" t="e">
        <f>#REF!</f>
        <v>#REF!</v>
      </c>
      <c r="BH165" s="309" t="e">
        <f>#REF!</f>
        <v>#REF!</v>
      </c>
      <c r="BI165" s="312">
        <f>R164</f>
        <v>0</v>
      </c>
      <c r="BJ165" s="310">
        <f>R165</f>
        <v>0</v>
      </c>
      <c r="BK165" s="312" t="e">
        <f>#REF!</f>
        <v>#REF!</v>
      </c>
      <c r="BL165" s="309" t="e">
        <f>#REF!</f>
        <v>#REF!</v>
      </c>
      <c r="BM165" s="312" t="str">
        <f>S164</f>
        <v xml:space="preserve"> </v>
      </c>
      <c r="BN165" s="310">
        <f>S165</f>
        <v>0</v>
      </c>
      <c r="BO165" s="309">
        <f>U158</f>
        <v>0</v>
      </c>
      <c r="BP165" s="310">
        <f>U159</f>
        <v>0</v>
      </c>
      <c r="BQ165" s="309">
        <f>U160</f>
        <v>0</v>
      </c>
      <c r="BR165" s="310">
        <f>U161</f>
        <v>0</v>
      </c>
      <c r="BS165" s="309">
        <f>U162</f>
        <v>0</v>
      </c>
      <c r="BT165" s="310">
        <f>U163</f>
        <v>0</v>
      </c>
      <c r="BU165" s="309" t="e">
        <f>#REF!</f>
        <v>#REF!</v>
      </c>
      <c r="BV165" s="310">
        <f>U165</f>
        <v>0</v>
      </c>
      <c r="BW165" s="309" t="e">
        <f>#REF!</f>
        <v>#REF!</v>
      </c>
      <c r="BX165" s="310" t="e">
        <f>#REF!</f>
        <v>#REF!</v>
      </c>
      <c r="BY165" s="309">
        <f>V164</f>
        <v>0</v>
      </c>
      <c r="BZ165" s="310">
        <f>V165</f>
        <v>0</v>
      </c>
    </row>
    <row r="166" spans="1:78" ht="12" customHeight="1" collapsed="1">
      <c r="A166" s="275"/>
      <c r="B166" s="267"/>
      <c r="C166" s="267"/>
      <c r="D166" s="276"/>
      <c r="E166" s="267"/>
      <c r="F166" s="267"/>
      <c r="G166" s="291" t="str">
        <f>AA173</f>
        <v xml:space="preserve"> </v>
      </c>
      <c r="H166" s="278"/>
      <c r="I166" s="267"/>
      <c r="J166" s="267"/>
      <c r="K166" s="291" t="str">
        <f>AK173</f>
        <v xml:space="preserve"> </v>
      </c>
      <c r="L166" s="278"/>
      <c r="M166" s="267"/>
      <c r="N166" s="279" t="str">
        <f>AQ173</f>
        <v xml:space="preserve"> </v>
      </c>
      <c r="O166" s="281"/>
      <c r="P166" s="281"/>
      <c r="Q166" s="281"/>
      <c r="R166" s="281"/>
      <c r="S166" s="281"/>
      <c r="T166" s="267"/>
      <c r="U166" s="279" t="str">
        <f>BO173</f>
        <v xml:space="preserve"> </v>
      </c>
      <c r="V166" s="278"/>
      <c r="W166" s="267"/>
      <c r="X166" s="282"/>
      <c r="Y166" s="265"/>
      <c r="Z166" s="274">
        <v>1</v>
      </c>
    </row>
    <row r="167" spans="1:78" ht="12" customHeight="1">
      <c r="A167" s="275"/>
      <c r="B167" s="267"/>
      <c r="C167" s="267"/>
      <c r="D167" s="283" t="s">
        <v>39</v>
      </c>
      <c r="E167" s="267"/>
      <c r="F167" s="267"/>
      <c r="G167" s="284" t="str">
        <f>AB173</f>
        <v xml:space="preserve"> </v>
      </c>
      <c r="H167" s="285"/>
      <c r="I167" s="267"/>
      <c r="J167" s="267"/>
      <c r="K167" s="284" t="str">
        <f>AL173</f>
        <v xml:space="preserve"> </v>
      </c>
      <c r="L167" s="285"/>
      <c r="M167" s="267"/>
      <c r="N167" s="284" t="str">
        <f>AR173</f>
        <v xml:space="preserve"> </v>
      </c>
      <c r="O167" s="287"/>
      <c r="P167" s="267"/>
      <c r="Q167" s="287"/>
      <c r="R167" s="287"/>
      <c r="S167" s="287"/>
      <c r="T167" s="267"/>
      <c r="U167" s="284" t="str">
        <f>BP173</f>
        <v xml:space="preserve"> </v>
      </c>
      <c r="V167" s="285"/>
      <c r="W167" s="266"/>
      <c r="X167" s="282"/>
      <c r="Y167" s="265"/>
      <c r="Z167" s="668">
        <v>2</v>
      </c>
      <c r="AA167" s="722" t="s">
        <v>41</v>
      </c>
      <c r="AB167" s="723"/>
      <c r="AC167" s="723"/>
      <c r="AD167" s="723"/>
      <c r="AE167" s="723"/>
      <c r="AF167" s="723"/>
      <c r="AG167" s="723"/>
      <c r="AH167" s="723"/>
      <c r="AI167" s="723"/>
      <c r="AJ167" s="723"/>
      <c r="AK167" s="723" t="s">
        <v>42</v>
      </c>
      <c r="AL167" s="723"/>
      <c r="AM167" s="723"/>
      <c r="AN167" s="723"/>
      <c r="AO167" s="723"/>
      <c r="AP167" s="723"/>
      <c r="AQ167" s="723" t="s">
        <v>43</v>
      </c>
      <c r="AR167" s="723"/>
      <c r="AS167" s="723"/>
      <c r="AT167" s="723"/>
      <c r="AU167" s="723"/>
      <c r="AV167" s="723"/>
      <c r="AW167" s="723"/>
      <c r="AX167" s="723"/>
      <c r="AY167" s="723"/>
      <c r="AZ167" s="723"/>
      <c r="BA167" s="724"/>
      <c r="BB167" s="724"/>
      <c r="BO167" s="723" t="s">
        <v>44</v>
      </c>
      <c r="BP167" s="723"/>
      <c r="BQ167" s="723"/>
      <c r="BR167" s="723"/>
      <c r="BS167" s="723"/>
      <c r="BT167" s="723"/>
      <c r="BU167" s="723"/>
      <c r="BV167" s="723"/>
      <c r="BW167" s="723"/>
      <c r="BX167" s="723"/>
      <c r="BY167" s="724"/>
      <c r="BZ167" s="724"/>
    </row>
    <row r="168" spans="1:78" ht="12" customHeight="1">
      <c r="A168" s="292"/>
      <c r="B168" s="266"/>
      <c r="C168" s="267"/>
      <c r="D168" s="276"/>
      <c r="E168" s="267"/>
      <c r="F168" s="291"/>
      <c r="G168" s="314" t="str">
        <f>AC173</f>
        <v xml:space="preserve"> </v>
      </c>
      <c r="H168" s="278"/>
      <c r="I168" s="267"/>
      <c r="J168" s="291"/>
      <c r="K168" s="315" t="str">
        <f>AM173</f>
        <v xml:space="preserve"> </v>
      </c>
      <c r="L168" s="278"/>
      <c r="M168" s="291" t="str">
        <f>IF($F168=0," ",$F168)</f>
        <v xml:space="preserve"> </v>
      </c>
      <c r="N168" s="279" t="str">
        <f>AS173</f>
        <v xml:space="preserve"> </v>
      </c>
      <c r="O168" s="267"/>
      <c r="P168" s="291"/>
      <c r="Q168" s="267"/>
      <c r="R168" s="267"/>
      <c r="S168" s="267"/>
      <c r="T168" s="291" t="str">
        <f>IF($F168=0," ",$F168)</f>
        <v xml:space="preserve"> </v>
      </c>
      <c r="U168" s="279" t="str">
        <f>BQ173</f>
        <v xml:space="preserve"> </v>
      </c>
      <c r="V168" s="278"/>
      <c r="W168" s="267"/>
      <c r="X168" s="282"/>
      <c r="Y168" s="265"/>
      <c r="Z168" s="274">
        <v>3</v>
      </c>
    </row>
    <row r="169" spans="1:78" ht="12" customHeight="1">
      <c r="A169" s="292"/>
      <c r="B169" s="266"/>
      <c r="C169" s="267"/>
      <c r="D169" s="283" t="s">
        <v>279</v>
      </c>
      <c r="E169" s="267"/>
      <c r="F169" s="291"/>
      <c r="G169" s="316" t="str">
        <f>AD173</f>
        <v xml:space="preserve"> </v>
      </c>
      <c r="H169" s="285"/>
      <c r="I169" s="267"/>
      <c r="J169" s="291"/>
      <c r="K169" s="284" t="str">
        <f>AN173</f>
        <v xml:space="preserve"> </v>
      </c>
      <c r="L169" s="285"/>
      <c r="M169" s="291"/>
      <c r="N169" s="284" t="str">
        <f>AT173</f>
        <v xml:space="preserve"> </v>
      </c>
      <c r="O169" s="287"/>
      <c r="P169" s="267"/>
      <c r="Q169" s="287"/>
      <c r="R169" s="287"/>
      <c r="S169" s="287"/>
      <c r="T169" s="291"/>
      <c r="U169" s="284" t="str">
        <f>BR173</f>
        <v xml:space="preserve"> </v>
      </c>
      <c r="V169" s="285"/>
      <c r="W169" s="266"/>
      <c r="X169" s="282"/>
      <c r="Y169" s="265"/>
      <c r="Z169" s="274">
        <v>4</v>
      </c>
      <c r="AA169" s="722" t="s">
        <v>45</v>
      </c>
      <c r="AB169" s="723"/>
      <c r="AC169" s="723" t="s">
        <v>46</v>
      </c>
      <c r="AD169" s="723"/>
      <c r="AE169" s="723" t="s">
        <v>47</v>
      </c>
      <c r="AF169" s="723"/>
      <c r="AG169" s="723" t="s">
        <v>48</v>
      </c>
      <c r="AH169" s="723"/>
      <c r="AI169" s="723" t="s">
        <v>49</v>
      </c>
      <c r="AJ169" s="723"/>
      <c r="AK169" s="723" t="s">
        <v>45</v>
      </c>
      <c r="AL169" s="723"/>
      <c r="AM169" s="723" t="s">
        <v>46</v>
      </c>
      <c r="AN169" s="723"/>
      <c r="AO169" s="723" t="s">
        <v>47</v>
      </c>
      <c r="AP169" s="723"/>
      <c r="AQ169" s="723" t="s">
        <v>45</v>
      </c>
      <c r="AR169" s="723"/>
      <c r="AS169" s="723" t="s">
        <v>46</v>
      </c>
      <c r="AT169" s="723"/>
      <c r="AU169" s="723" t="s">
        <v>47</v>
      </c>
      <c r="AV169" s="723"/>
      <c r="AW169" s="723" t="s">
        <v>48</v>
      </c>
      <c r="AX169" s="723"/>
      <c r="AY169" s="723" t="s">
        <v>49</v>
      </c>
      <c r="AZ169" s="723"/>
      <c r="BA169" s="723"/>
      <c r="BB169" s="723"/>
      <c r="BC169" s="723" t="s">
        <v>50</v>
      </c>
      <c r="BD169" s="723"/>
      <c r="BE169" s="723"/>
      <c r="BF169" s="723"/>
      <c r="BG169" s="723" t="s">
        <v>51</v>
      </c>
      <c r="BH169" s="723"/>
      <c r="BI169" s="723"/>
      <c r="BJ169" s="723"/>
      <c r="BK169" s="723" t="s">
        <v>51</v>
      </c>
      <c r="BL169" s="723"/>
      <c r="BM169" s="723"/>
      <c r="BN169" s="723"/>
      <c r="BO169" s="723" t="s">
        <v>45</v>
      </c>
      <c r="BP169" s="723"/>
      <c r="BQ169" s="723" t="s">
        <v>46</v>
      </c>
      <c r="BR169" s="723"/>
      <c r="BS169" s="723" t="s">
        <v>47</v>
      </c>
      <c r="BT169" s="723"/>
      <c r="BU169" s="723" t="s">
        <v>48</v>
      </c>
      <c r="BV169" s="723"/>
      <c r="BW169" s="723" t="s">
        <v>49</v>
      </c>
      <c r="BX169" s="723"/>
      <c r="BY169" s="723"/>
      <c r="BZ169" s="723"/>
    </row>
    <row r="170" spans="1:78" ht="12" customHeight="1">
      <c r="A170" s="292"/>
      <c r="B170" s="266" t="s">
        <v>56</v>
      </c>
      <c r="C170" s="267"/>
      <c r="D170" s="276"/>
      <c r="E170" s="267"/>
      <c r="F170" s="266"/>
      <c r="G170" s="314" t="str">
        <f>AE173</f>
        <v xml:space="preserve"> </v>
      </c>
      <c r="H170" s="278"/>
      <c r="I170" s="267"/>
      <c r="J170" s="267"/>
      <c r="K170" s="315" t="str">
        <f>AO173</f>
        <v xml:space="preserve"> </v>
      </c>
      <c r="L170" s="278"/>
      <c r="M170" s="266"/>
      <c r="N170" s="279" t="str">
        <f>AU173</f>
        <v xml:space="preserve"> </v>
      </c>
      <c r="O170" s="267"/>
      <c r="P170" s="267"/>
      <c r="Q170" s="267"/>
      <c r="R170" s="267"/>
      <c r="S170" s="267"/>
      <c r="T170" s="317"/>
      <c r="U170" s="279" t="str">
        <f>BS173</f>
        <v xml:space="preserve"> </v>
      </c>
      <c r="V170" s="278"/>
      <c r="W170" s="267"/>
      <c r="X170" s="282"/>
      <c r="Y170" s="265"/>
      <c r="Z170" s="668">
        <v>5</v>
      </c>
      <c r="AY170" s="723" t="s">
        <v>52</v>
      </c>
      <c r="AZ170" s="726"/>
      <c r="BA170" s="723" t="s">
        <v>53</v>
      </c>
      <c r="BB170" s="726"/>
      <c r="BC170" s="723" t="s">
        <v>52</v>
      </c>
      <c r="BD170" s="726"/>
      <c r="BE170" s="723" t="s">
        <v>53</v>
      </c>
      <c r="BF170" s="726"/>
      <c r="BG170" s="723" t="s">
        <v>52</v>
      </c>
      <c r="BH170" s="726"/>
      <c r="BI170" s="723" t="s">
        <v>53</v>
      </c>
      <c r="BJ170" s="726"/>
      <c r="BK170" s="723" t="s">
        <v>52</v>
      </c>
      <c r="BL170" s="726"/>
      <c r="BM170" s="723" t="s">
        <v>53</v>
      </c>
      <c r="BN170" s="726"/>
      <c r="BW170" s="723" t="s">
        <v>52</v>
      </c>
      <c r="BX170" s="726"/>
      <c r="BY170" s="723" t="s">
        <v>53</v>
      </c>
      <c r="BZ170" s="726"/>
    </row>
    <row r="171" spans="1:78" ht="12" customHeight="1">
      <c r="A171" s="275"/>
      <c r="B171" s="275"/>
      <c r="C171" s="267"/>
      <c r="D171" s="283"/>
      <c r="E171" s="267"/>
      <c r="F171" s="293"/>
      <c r="G171" s="316" t="str">
        <f>AF173</f>
        <v xml:space="preserve"> </v>
      </c>
      <c r="H171" s="285"/>
      <c r="I171" s="267"/>
      <c r="J171" s="267"/>
      <c r="K171" s="284" t="str">
        <f>AP173</f>
        <v xml:space="preserve"> </v>
      </c>
      <c r="L171" s="285"/>
      <c r="M171" s="267"/>
      <c r="N171" s="284" t="str">
        <f>AV173</f>
        <v xml:space="preserve"> </v>
      </c>
      <c r="O171" s="287"/>
      <c r="P171" s="267"/>
      <c r="Q171" s="287"/>
      <c r="R171" s="287"/>
      <c r="S171" s="287"/>
      <c r="T171" s="293"/>
      <c r="U171" s="284" t="str">
        <f>BT173</f>
        <v xml:space="preserve"> </v>
      </c>
      <c r="V171" s="285"/>
      <c r="W171" s="266"/>
      <c r="X171" s="282"/>
      <c r="Y171" s="265"/>
      <c r="Z171" s="274">
        <v>6</v>
      </c>
      <c r="AA171" s="274" t="s">
        <v>52</v>
      </c>
      <c r="AB171" s="274" t="s">
        <v>54</v>
      </c>
      <c r="AC171" s="274" t="s">
        <v>52</v>
      </c>
      <c r="AD171" s="274" t="s">
        <v>54</v>
      </c>
      <c r="AE171" s="274" t="s">
        <v>52</v>
      </c>
      <c r="AF171" s="274" t="s">
        <v>54</v>
      </c>
      <c r="AG171" s="274" t="s">
        <v>52</v>
      </c>
      <c r="AH171" s="274" t="s">
        <v>54</v>
      </c>
      <c r="AI171" s="274" t="s">
        <v>52</v>
      </c>
      <c r="AJ171" s="274" t="s">
        <v>54</v>
      </c>
      <c r="AK171" s="274" t="s">
        <v>52</v>
      </c>
      <c r="AL171" s="274" t="s">
        <v>54</v>
      </c>
      <c r="AM171" s="274" t="s">
        <v>52</v>
      </c>
      <c r="AN171" s="274" t="s">
        <v>54</v>
      </c>
      <c r="AO171" s="274" t="s">
        <v>52</v>
      </c>
      <c r="AP171" s="274" t="s">
        <v>54</v>
      </c>
      <c r="AQ171" s="274" t="s">
        <v>52</v>
      </c>
      <c r="AR171" s="274" t="s">
        <v>54</v>
      </c>
      <c r="AS171" s="274" t="s">
        <v>52</v>
      </c>
      <c r="AT171" s="274" t="s">
        <v>54</v>
      </c>
      <c r="AU171" s="274" t="s">
        <v>52</v>
      </c>
      <c r="AV171" s="274" t="s">
        <v>54</v>
      </c>
      <c r="AW171" s="274" t="s">
        <v>52</v>
      </c>
      <c r="AX171" s="274" t="s">
        <v>54</v>
      </c>
      <c r="AY171" s="274" t="s">
        <v>55</v>
      </c>
      <c r="BA171" s="274" t="s">
        <v>55</v>
      </c>
      <c r="BC171" s="274" t="s">
        <v>55</v>
      </c>
      <c r="BE171" s="274" t="s">
        <v>55</v>
      </c>
      <c r="BG171" s="274" t="s">
        <v>55</v>
      </c>
      <c r="BI171" s="274" t="s">
        <v>55</v>
      </c>
      <c r="BK171" s="274" t="s">
        <v>55</v>
      </c>
      <c r="BM171" s="274" t="s">
        <v>55</v>
      </c>
      <c r="BO171" s="274" t="s">
        <v>52</v>
      </c>
      <c r="BP171" s="274" t="s">
        <v>54</v>
      </c>
      <c r="BQ171" s="274" t="s">
        <v>52</v>
      </c>
      <c r="BR171" s="274" t="s">
        <v>54</v>
      </c>
      <c r="BS171" s="274" t="s">
        <v>52</v>
      </c>
      <c r="BT171" s="274" t="s">
        <v>54</v>
      </c>
      <c r="BU171" s="274" t="s">
        <v>52</v>
      </c>
      <c r="BV171" s="274" t="s">
        <v>54</v>
      </c>
      <c r="BW171" s="274" t="s">
        <v>55</v>
      </c>
      <c r="BY171" s="274" t="s">
        <v>55</v>
      </c>
    </row>
    <row r="172" spans="1:78" ht="12" customHeight="1">
      <c r="A172" s="275"/>
      <c r="B172" s="267"/>
      <c r="C172" s="267"/>
      <c r="D172" s="294"/>
      <c r="E172" s="264"/>
      <c r="F172" s="264"/>
      <c r="G172" s="278"/>
      <c r="H172" s="295"/>
      <c r="I172" s="264"/>
      <c r="J172" s="264"/>
      <c r="K172" s="278"/>
      <c r="L172" s="295"/>
      <c r="M172" s="264"/>
      <c r="N172" s="313"/>
      <c r="O172" s="318"/>
      <c r="P172" s="267"/>
      <c r="Q172" s="319"/>
      <c r="R172" s="295"/>
      <c r="S172" s="319"/>
      <c r="T172" s="264"/>
      <c r="U172" s="278"/>
      <c r="V172" s="319" t="str">
        <f>BY173</f>
        <v xml:space="preserve"> </v>
      </c>
      <c r="W172" s="267"/>
      <c r="X172" s="282"/>
      <c r="Y172" s="265"/>
      <c r="Z172" s="274">
        <v>7</v>
      </c>
    </row>
    <row r="173" spans="1:78" ht="12" customHeight="1">
      <c r="A173" s="299"/>
      <c r="B173" s="270"/>
      <c r="C173" s="270"/>
      <c r="D173" s="300" t="s">
        <v>1</v>
      </c>
      <c r="E173" s="271"/>
      <c r="F173" s="271"/>
      <c r="G173" s="301">
        <f>SUMIF($Z$14:$Z$165,$Z$173,G$14:G$165)</f>
        <v>0</v>
      </c>
      <c r="H173" s="301">
        <f>SUMIF($Z$14:$Z$165,$Z$173,H$14:H$165)</f>
        <v>0</v>
      </c>
      <c r="I173" s="302"/>
      <c r="J173" s="271"/>
      <c r="K173" s="301"/>
      <c r="L173" s="301"/>
      <c r="M173" s="271"/>
      <c r="N173" s="301">
        <f>SUMIF($Z$14:$Z$165,$Z$173,N$14:N$165)</f>
        <v>0</v>
      </c>
      <c r="O173" s="301">
        <f>SUMIF($Z$14:$Z$165,$Z$173,O$14:O$165)</f>
        <v>0</v>
      </c>
      <c r="P173" s="305"/>
      <c r="Q173" s="301">
        <f>SUMIF($Z$14:$Z$165,$Z$173,Q$14:Q$165)</f>
        <v>0</v>
      </c>
      <c r="R173" s="301">
        <f>SUMIF($Z$14:$Z$165,$Z$173,R$14:R$165)</f>
        <v>0</v>
      </c>
      <c r="S173" s="301">
        <f>SUMIF($Z$14:$Z$165,$Z$173,S$14:S$165)</f>
        <v>0</v>
      </c>
      <c r="T173" s="271"/>
      <c r="U173" s="301">
        <f>SUMIF($Z$14:$Z$165,$Z$173,U$14:U$165)</f>
        <v>0</v>
      </c>
      <c r="V173" s="301">
        <f>SUMIF($Z$14:$Z$165,$Z$173,V$14:V$165)</f>
        <v>0</v>
      </c>
      <c r="W173" s="270"/>
      <c r="X173" s="308"/>
      <c r="Y173" s="268"/>
      <c r="Z173" s="668">
        <v>8</v>
      </c>
      <c r="AA173" s="255" t="str">
        <f t="shared" ref="AA173:AG173" si="36">IF(SUM(AA14:AA172)=0," ",SUM(AA14:AA172))</f>
        <v xml:space="preserve"> </v>
      </c>
      <c r="AB173" s="255" t="str">
        <f t="shared" si="36"/>
        <v xml:space="preserve"> </v>
      </c>
      <c r="AC173" s="255" t="str">
        <f t="shared" si="36"/>
        <v xml:space="preserve"> </v>
      </c>
      <c r="AD173" s="255" t="str">
        <f t="shared" si="36"/>
        <v xml:space="preserve"> </v>
      </c>
      <c r="AE173" s="255" t="str">
        <f t="shared" si="36"/>
        <v xml:space="preserve"> </v>
      </c>
      <c r="AF173" s="255" t="str">
        <f t="shared" si="36"/>
        <v xml:space="preserve"> </v>
      </c>
      <c r="AG173" s="255" t="e">
        <f t="shared" si="36"/>
        <v>#REF!</v>
      </c>
      <c r="AH173" s="255">
        <f>SUM(AH14:AH172)</f>
        <v>0</v>
      </c>
      <c r="AI173" s="255" t="e">
        <f>IF(SUM(AI14:AI172)=0," ",SUM(AI14:AI172))</f>
        <v>#REF!</v>
      </c>
      <c r="AJ173" s="255">
        <f>SUM(AJ14:AJ172)</f>
        <v>0</v>
      </c>
      <c r="AK173" s="255" t="str">
        <f t="shared" ref="AK173:AW173" si="37">IF(SUM(AK14:AK172)=0," ",SUM(AK14:AK172))</f>
        <v xml:space="preserve"> </v>
      </c>
      <c r="AL173" s="255" t="str">
        <f t="shared" si="37"/>
        <v xml:space="preserve"> </v>
      </c>
      <c r="AM173" s="255" t="str">
        <f t="shared" si="37"/>
        <v xml:space="preserve"> </v>
      </c>
      <c r="AN173" s="255" t="str">
        <f t="shared" si="37"/>
        <v xml:space="preserve"> </v>
      </c>
      <c r="AO173" s="255" t="str">
        <f t="shared" si="37"/>
        <v xml:space="preserve"> </v>
      </c>
      <c r="AP173" s="255" t="str">
        <f t="shared" si="37"/>
        <v xml:space="preserve"> </v>
      </c>
      <c r="AQ173" s="255" t="str">
        <f t="shared" si="37"/>
        <v xml:space="preserve"> </v>
      </c>
      <c r="AR173" s="255" t="str">
        <f t="shared" si="37"/>
        <v xml:space="preserve"> </v>
      </c>
      <c r="AS173" s="255" t="str">
        <f t="shared" si="37"/>
        <v xml:space="preserve"> </v>
      </c>
      <c r="AT173" s="255" t="str">
        <f t="shared" si="37"/>
        <v xml:space="preserve"> </v>
      </c>
      <c r="AU173" s="255" t="str">
        <f t="shared" si="37"/>
        <v xml:space="preserve"> </v>
      </c>
      <c r="AV173" s="255" t="str">
        <f t="shared" si="37"/>
        <v xml:space="preserve"> </v>
      </c>
      <c r="AW173" s="255" t="e">
        <f t="shared" si="37"/>
        <v>#REF!</v>
      </c>
      <c r="AX173" s="255">
        <f>SUM(AX14:AX172)</f>
        <v>0</v>
      </c>
      <c r="AY173" s="255" t="e">
        <f>IF(SUM(AY14:AY172)=0," ",SUM(AY14:AY172))</f>
        <v>#REF!</v>
      </c>
      <c r="AZ173" s="255" t="e">
        <f>IF(SUM(AZ14:AZ172)=0," ",SUM(AZ14:AZ172))</f>
        <v>#REF!</v>
      </c>
      <c r="BA173" s="255">
        <f>SUM(BA14:BA172)</f>
        <v>0</v>
      </c>
      <c r="BB173" s="320">
        <f>SUM(BB14:BB172)</f>
        <v>0</v>
      </c>
      <c r="BC173" s="255" t="e">
        <f>IF(SUM(BC14:BC172)=0," ",SUM(BC14:BC172))</f>
        <v>#REF!</v>
      </c>
      <c r="BD173" s="309" t="e">
        <f>IF(SUM(BD14:BD172)=0," ",SUM(BD14:BD172))</f>
        <v>#REF!</v>
      </c>
      <c r="BE173" s="255" t="str">
        <f>IF(SUM(BE14:BE172)=0," ",SUM(BE14:BE172))</f>
        <v xml:space="preserve"> </v>
      </c>
      <c r="BF173" s="255">
        <f>SUM(BF14:BF172)</f>
        <v>0</v>
      </c>
      <c r="BG173" s="255" t="e">
        <f>IF(SUM(BG14:BG172)=0," ",SUM(BG14:BG172))</f>
        <v>#REF!</v>
      </c>
      <c r="BH173" s="309" t="e">
        <f>IF(SUM(BH14:BH172)=0," ",SUM(BH14:BH172))</f>
        <v>#REF!</v>
      </c>
      <c r="BI173" s="255" t="str">
        <f>IF(SUM(BI14:BI172)=0," ",SUM(BI14:BI172))</f>
        <v xml:space="preserve"> </v>
      </c>
      <c r="BJ173" s="255">
        <f>SUM(BJ14:BJ172)</f>
        <v>0</v>
      </c>
      <c r="BK173" s="255" t="e">
        <f>IF(SUM(BK14:BK172)=0," ",SUM(BK14:BK172))</f>
        <v>#REF!</v>
      </c>
      <c r="BL173" s="309" t="e">
        <f>IF(SUM(BL14:BL172)=0," ",SUM(BL14:BL172))</f>
        <v>#REF!</v>
      </c>
      <c r="BM173" s="255" t="str">
        <f>IF(SUM(BM14:BM172)=0," ",SUM(BM14:BM172))</f>
        <v xml:space="preserve"> </v>
      </c>
      <c r="BN173" s="255">
        <f>SUM(BN14:BN172)</f>
        <v>0</v>
      </c>
      <c r="BO173" s="255" t="str">
        <f t="shared" ref="BO173:BZ173" si="38">IF(SUM(BO14:BO172)=0," ",SUM(BO14:BO172))</f>
        <v xml:space="preserve"> </v>
      </c>
      <c r="BP173" s="255" t="str">
        <f t="shared" si="38"/>
        <v xml:space="preserve"> </v>
      </c>
      <c r="BQ173" s="255" t="str">
        <f t="shared" si="38"/>
        <v xml:space="preserve"> </v>
      </c>
      <c r="BR173" s="255" t="str">
        <f t="shared" si="38"/>
        <v xml:space="preserve"> </v>
      </c>
      <c r="BS173" s="255" t="str">
        <f t="shared" si="38"/>
        <v xml:space="preserve"> </v>
      </c>
      <c r="BT173" s="255" t="str">
        <f t="shared" si="38"/>
        <v xml:space="preserve"> </v>
      </c>
      <c r="BU173" s="255" t="e">
        <f t="shared" si="38"/>
        <v>#REF!</v>
      </c>
      <c r="BV173" s="255" t="str">
        <f t="shared" si="38"/>
        <v xml:space="preserve"> </v>
      </c>
      <c r="BW173" s="255" t="e">
        <f t="shared" si="38"/>
        <v>#REF!</v>
      </c>
      <c r="BX173" s="255" t="e">
        <f t="shared" si="38"/>
        <v>#REF!</v>
      </c>
      <c r="BY173" s="255" t="str">
        <f t="shared" si="38"/>
        <v xml:space="preserve"> </v>
      </c>
      <c r="BZ173" s="255" t="str">
        <f t="shared" si="38"/>
        <v xml:space="preserve"> </v>
      </c>
    </row>
    <row r="174" spans="1:78" ht="12" customHeight="1">
      <c r="B174" s="255" t="s">
        <v>402</v>
      </c>
    </row>
    <row r="175" spans="1:78" ht="12" customHeight="1">
      <c r="B175" s="255" t="s">
        <v>399</v>
      </c>
      <c r="D175" s="321"/>
    </row>
    <row r="176" spans="1:78" ht="12" customHeight="1">
      <c r="B176" s="255" t="s">
        <v>400</v>
      </c>
      <c r="D176" s="321"/>
    </row>
    <row r="177" spans="2:13" ht="12" customHeight="1">
      <c r="B177" s="255" t="s">
        <v>401</v>
      </c>
    </row>
    <row r="178" spans="2:13" ht="12" customHeight="1"/>
    <row r="179" spans="2:13" ht="12" customHeight="1"/>
    <row r="180" spans="2:13" ht="12" customHeight="1"/>
    <row r="181" spans="2:13" ht="12" customHeight="1"/>
    <row r="182" spans="2:13" ht="12" customHeight="1"/>
    <row r="183" spans="2:13" ht="12" customHeight="1"/>
    <row r="184" spans="2:13" ht="12" customHeight="1"/>
    <row r="185" spans="2:13" ht="12" customHeight="1"/>
    <row r="186" spans="2:13" ht="12" customHeight="1"/>
    <row r="187" spans="2:13" ht="12" customHeight="1">
      <c r="F187" s="321"/>
      <c r="M187" s="321"/>
    </row>
    <row r="188" spans="2:13" ht="12" customHeight="1"/>
    <row r="189" spans="2:13" ht="12" customHeight="1"/>
    <row r="190" spans="2:13" ht="12" customHeight="1"/>
    <row r="191" spans="2:13" ht="12" customHeight="1"/>
    <row r="192" spans="2:13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</sheetData>
  <mergeCells count="110">
    <mergeCell ref="BW12:BX12"/>
    <mergeCell ref="BG170:BH170"/>
    <mergeCell ref="BW169:BZ169"/>
    <mergeCell ref="BI170:BJ170"/>
    <mergeCell ref="BK170:BL170"/>
    <mergeCell ref="BM170:BN170"/>
    <mergeCell ref="BW170:BX170"/>
    <mergeCell ref="BY170:BZ170"/>
    <mergeCell ref="AA169:AB169"/>
    <mergeCell ref="AC169:AD169"/>
    <mergeCell ref="AE169:AF169"/>
    <mergeCell ref="AG169:AH169"/>
    <mergeCell ref="AI169:AJ169"/>
    <mergeCell ref="AY170:AZ170"/>
    <mergeCell ref="BA170:BB170"/>
    <mergeCell ref="BC170:BD170"/>
    <mergeCell ref="BE170:BF170"/>
    <mergeCell ref="AK169:AL169"/>
    <mergeCell ref="BK169:BN169"/>
    <mergeCell ref="AM169:AN169"/>
    <mergeCell ref="AO169:AP169"/>
    <mergeCell ref="AQ169:AR169"/>
    <mergeCell ref="AS169:AT169"/>
    <mergeCell ref="AU169:AV169"/>
    <mergeCell ref="BU169:BV169"/>
    <mergeCell ref="BO9:BZ9"/>
    <mergeCell ref="AA11:AB11"/>
    <mergeCell ref="AC11:AD11"/>
    <mergeCell ref="AE11:AF11"/>
    <mergeCell ref="AG11:AH11"/>
    <mergeCell ref="AI11:AJ11"/>
    <mergeCell ref="AK11:AL11"/>
    <mergeCell ref="AM11:AN11"/>
    <mergeCell ref="AO11:AP11"/>
    <mergeCell ref="AQ11:AR11"/>
    <mergeCell ref="AS11:AT11"/>
    <mergeCell ref="AU11:AV11"/>
    <mergeCell ref="AW11:AX11"/>
    <mergeCell ref="AY11:BB11"/>
    <mergeCell ref="BU11:BV11"/>
    <mergeCell ref="BW11:BZ11"/>
    <mergeCell ref="BC11:BF11"/>
    <mergeCell ref="BY12:BZ12"/>
    <mergeCell ref="AA167:AJ167"/>
    <mergeCell ref="AK167:AP167"/>
    <mergeCell ref="AQ167:BB167"/>
    <mergeCell ref="BO167:BZ167"/>
    <mergeCell ref="BI12:BJ12"/>
    <mergeCell ref="BQ11:BR11"/>
    <mergeCell ref="BS11:BT11"/>
    <mergeCell ref="C15:C20"/>
    <mergeCell ref="C23:C28"/>
    <mergeCell ref="C31:C36"/>
    <mergeCell ref="C39:C44"/>
    <mergeCell ref="AY169:BB169"/>
    <mergeCell ref="BC169:BF169"/>
    <mergeCell ref="BG169:BJ169"/>
    <mergeCell ref="BO169:BP169"/>
    <mergeCell ref="BQ169:BR169"/>
    <mergeCell ref="BS169:BT169"/>
    <mergeCell ref="BK12:BL12"/>
    <mergeCell ref="BM12:BN12"/>
    <mergeCell ref="AY12:AZ12"/>
    <mergeCell ref="BA12:BB12"/>
    <mergeCell ref="BC12:BD12"/>
    <mergeCell ref="BE12:BF12"/>
    <mergeCell ref="BG12:BH12"/>
    <mergeCell ref="AW169:AX169"/>
    <mergeCell ref="C151:C156"/>
    <mergeCell ref="W103:W108"/>
    <mergeCell ref="W111:W116"/>
    <mergeCell ref="W119:W124"/>
    <mergeCell ref="AK9:AP9"/>
    <mergeCell ref="AQ9:BB9"/>
    <mergeCell ref="W63:W68"/>
    <mergeCell ref="W71:W76"/>
    <mergeCell ref="W79:W84"/>
    <mergeCell ref="W87:W92"/>
    <mergeCell ref="BG11:BJ11"/>
    <mergeCell ref="BK11:BN11"/>
    <mergeCell ref="BO11:BP11"/>
    <mergeCell ref="A3:B3"/>
    <mergeCell ref="P6:S7"/>
    <mergeCell ref="AA9:AJ9"/>
    <mergeCell ref="W95:W100"/>
    <mergeCell ref="W55:W60"/>
    <mergeCell ref="W15:W20"/>
    <mergeCell ref="W31:W36"/>
    <mergeCell ref="W23:W28"/>
    <mergeCell ref="W39:W44"/>
    <mergeCell ref="C159:C164"/>
    <mergeCell ref="C47:C52"/>
    <mergeCell ref="W47:W52"/>
    <mergeCell ref="W143:W148"/>
    <mergeCell ref="W151:W156"/>
    <mergeCell ref="W159:W164"/>
    <mergeCell ref="C55:C60"/>
    <mergeCell ref="C63:C68"/>
    <mergeCell ref="C71:C76"/>
    <mergeCell ref="C79:C84"/>
    <mergeCell ref="C87:C92"/>
    <mergeCell ref="C95:C100"/>
    <mergeCell ref="C103:C108"/>
    <mergeCell ref="C111:C116"/>
    <mergeCell ref="C119:C124"/>
    <mergeCell ref="C127:C132"/>
    <mergeCell ref="C135:C140"/>
    <mergeCell ref="C143:C148"/>
    <mergeCell ref="W127:W132"/>
    <mergeCell ref="W135:W140"/>
  </mergeCells>
  <phoneticPr fontId="6"/>
  <pageMargins left="0.39370078740157483" right="0.19" top="1.1811023622047245" bottom="0.53" header="0.31496062992125984" footer="0.31496062992125984"/>
  <pageSetup paperSize="9" scale="65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5" r:id="rId4" name="Check Box 5">
              <controlPr defaultSize="0" autoFill="0" autoLine="0" autoPict="0">
                <anchor moveWithCells="1">
                  <from>
                    <xdr:col>5</xdr:col>
                    <xdr:colOff>133350</xdr:colOff>
                    <xdr:row>2</xdr:row>
                    <xdr:rowOff>0</xdr:rowOff>
                  </from>
                  <to>
                    <xdr:col>5</xdr:col>
                    <xdr:colOff>342900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5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1</xdr:row>
                    <xdr:rowOff>184150</xdr:rowOff>
                  </from>
                  <to>
                    <xdr:col>3</xdr:col>
                    <xdr:colOff>95250</xdr:colOff>
                    <xdr:row>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7" r:id="rId6" name="Check Box 7">
              <controlPr defaultSize="0" autoFill="0" autoLine="0" autoPict="0">
                <anchor moveWithCells="1">
                  <from>
                    <xdr:col>24</xdr:col>
                    <xdr:colOff>0</xdr:colOff>
                    <xdr:row>13</xdr:row>
                    <xdr:rowOff>107950</xdr:rowOff>
                  </from>
                  <to>
                    <xdr:col>24</xdr:col>
                    <xdr:colOff>241300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8" r:id="rId7" name="Check Box 8">
              <controlPr defaultSize="0" autoFill="0" autoLine="0" autoPict="0">
                <anchor moveWithCells="1">
                  <from>
                    <xdr:col>24</xdr:col>
                    <xdr:colOff>0</xdr:colOff>
                    <xdr:row>21</xdr:row>
                    <xdr:rowOff>107950</xdr:rowOff>
                  </from>
                  <to>
                    <xdr:col>24</xdr:col>
                    <xdr:colOff>241300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1" r:id="rId8" name="Check Box 1">
              <controlPr defaultSize="0" autoFill="0" autoLine="0" autoPict="0">
                <anchor moveWithCells="1">
                  <from>
                    <xdr:col>10</xdr:col>
                    <xdr:colOff>501650</xdr:colOff>
                    <xdr:row>0</xdr:row>
                    <xdr:rowOff>158750</xdr:rowOff>
                  </from>
                  <to>
                    <xdr:col>11</xdr:col>
                    <xdr:colOff>25400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2" r:id="rId9" name="Check Box 12">
              <controlPr defaultSize="0" autoFill="0" autoLine="0" autoPict="0">
                <anchor moveWithCells="1">
                  <from>
                    <xdr:col>10</xdr:col>
                    <xdr:colOff>501650</xdr:colOff>
                    <xdr:row>1</xdr:row>
                    <xdr:rowOff>158750</xdr:rowOff>
                  </from>
                  <to>
                    <xdr:col>11</xdr:col>
                    <xdr:colOff>25400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9" r:id="rId10" name="Check Box 9">
              <controlPr defaultSize="0" autoFill="0" autoLine="0" autoPict="0">
                <anchor moveWithCells="1">
                  <from>
                    <xdr:col>24</xdr:col>
                    <xdr:colOff>0</xdr:colOff>
                    <xdr:row>29</xdr:row>
                    <xdr:rowOff>107950</xdr:rowOff>
                  </from>
                  <to>
                    <xdr:col>24</xdr:col>
                    <xdr:colOff>241300</xdr:colOff>
                    <xdr:row>31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pageSetUpPr fitToPage="1"/>
  </sheetPr>
  <dimension ref="A1:P42"/>
  <sheetViews>
    <sheetView showZeros="0" view="pageBreakPreview" zoomScale="70" zoomScaleNormal="70" zoomScaleSheetLayoutView="70" workbookViewId="0">
      <selection activeCell="H2" sqref="H2:H3"/>
    </sheetView>
  </sheetViews>
  <sheetFormatPr defaultColWidth="9" defaultRowHeight="13"/>
  <cols>
    <col min="1" max="1" width="5.36328125" style="2" customWidth="1"/>
    <col min="2" max="2" width="9" style="2"/>
    <col min="3" max="3" width="7.6328125" style="2" customWidth="1"/>
    <col min="4" max="4" width="17.08984375" style="2" customWidth="1"/>
    <col min="5" max="5" width="12.6328125" style="2" customWidth="1"/>
    <col min="6" max="6" width="16.453125" style="2" customWidth="1"/>
    <col min="7" max="12" width="12.6328125" style="2" customWidth="1"/>
    <col min="13" max="13" width="16.26953125" style="2" customWidth="1"/>
    <col min="14" max="14" width="12.36328125" style="2" bestFit="1" customWidth="1"/>
    <col min="15" max="15" width="6.7265625" style="2" customWidth="1"/>
    <col min="16" max="16" width="12.6328125" style="2" customWidth="1"/>
    <col min="17" max="16384" width="9" style="2"/>
  </cols>
  <sheetData>
    <row r="1" spans="1:16" s="73" customFormat="1" ht="16">
      <c r="A1" s="73" t="s">
        <v>409</v>
      </c>
    </row>
    <row r="2" spans="1:16" s="73" customFormat="1" ht="20.5">
      <c r="F2" s="597" t="s">
        <v>623</v>
      </c>
      <c r="G2" s="598"/>
      <c r="H2" s="706"/>
      <c r="I2" s="597" t="s">
        <v>629</v>
      </c>
      <c r="J2" s="597"/>
    </row>
    <row r="3" spans="1:16" s="73" customFormat="1" ht="20.5">
      <c r="F3" s="597"/>
      <c r="G3" s="598"/>
      <c r="H3" s="706"/>
      <c r="I3" s="597" t="s">
        <v>630</v>
      </c>
      <c r="J3" s="597"/>
      <c r="O3" s="332"/>
      <c r="P3" s="332"/>
    </row>
    <row r="4" spans="1:16" s="73" customFormat="1" ht="16.5" thickBot="1">
      <c r="B4" s="606" t="s">
        <v>612</v>
      </c>
      <c r="C4" s="607"/>
      <c r="D4" s="614" t="str">
        <f>始めに!D4</f>
        <v/>
      </c>
      <c r="E4" s="608" t="s">
        <v>308</v>
      </c>
      <c r="F4" s="614" t="str">
        <f>IF(始めに!$D$2="","",始めに!D3)</f>
        <v/>
      </c>
      <c r="G4" s="255"/>
      <c r="I4" s="74"/>
      <c r="J4" s="74"/>
      <c r="K4" s="189"/>
      <c r="L4" s="332"/>
      <c r="M4" s="332"/>
      <c r="N4" s="332"/>
      <c r="O4" s="332" t="s">
        <v>198</v>
      </c>
      <c r="P4" s="332"/>
    </row>
    <row r="5" spans="1:16" s="39" customFormat="1" ht="20.149999999999999" customHeight="1">
      <c r="A5" s="29"/>
      <c r="B5" s="190"/>
      <c r="C5" s="604"/>
      <c r="D5" s="605"/>
      <c r="E5" s="107"/>
      <c r="F5" s="107"/>
      <c r="G5" s="102" t="s">
        <v>67</v>
      </c>
      <c r="H5" s="102"/>
      <c r="I5" s="102"/>
      <c r="J5" s="102"/>
      <c r="K5" s="102"/>
      <c r="L5" s="103"/>
      <c r="M5" s="104" t="s">
        <v>68</v>
      </c>
      <c r="N5" s="105"/>
      <c r="O5" s="70"/>
      <c r="P5" s="71"/>
    </row>
    <row r="6" spans="1:16" s="39" customFormat="1" ht="20.149999999999999" customHeight="1">
      <c r="A6" s="5"/>
      <c r="B6" s="190"/>
      <c r="C6" s="196"/>
      <c r="D6" s="110" t="s">
        <v>127</v>
      </c>
      <c r="E6" s="111"/>
      <c r="F6" s="106" t="s">
        <v>124</v>
      </c>
      <c r="G6" s="107"/>
      <c r="H6" s="107" t="s">
        <v>125</v>
      </c>
      <c r="I6" s="107"/>
      <c r="J6" s="107" t="s">
        <v>126</v>
      </c>
      <c r="K6" s="107"/>
      <c r="L6" s="34"/>
      <c r="M6" s="112" t="s">
        <v>120</v>
      </c>
      <c r="N6" s="155"/>
      <c r="O6" s="66"/>
      <c r="P6" s="65"/>
    </row>
    <row r="7" spans="1:16" s="39" customFormat="1" ht="18.649999999999999" customHeight="1">
      <c r="A7" s="5"/>
      <c r="B7" s="190" t="s">
        <v>128</v>
      </c>
      <c r="C7" s="196" t="s">
        <v>122</v>
      </c>
      <c r="D7" s="80" t="s">
        <v>134</v>
      </c>
      <c r="E7" s="32"/>
      <c r="F7" s="28" t="s">
        <v>157</v>
      </c>
      <c r="G7" s="64" t="s">
        <v>98</v>
      </c>
      <c r="H7" s="35"/>
      <c r="I7" s="35"/>
      <c r="J7" s="35"/>
      <c r="K7" s="35"/>
      <c r="L7" s="36"/>
      <c r="M7" s="81" t="s">
        <v>135</v>
      </c>
      <c r="N7" s="6" t="s">
        <v>157</v>
      </c>
      <c r="O7" s="67" t="s">
        <v>130</v>
      </c>
      <c r="P7" s="65"/>
    </row>
    <row r="8" spans="1:16" s="39" customFormat="1" ht="29.25" customHeight="1">
      <c r="A8" s="5"/>
      <c r="B8" s="190" t="s">
        <v>133</v>
      </c>
      <c r="C8" s="196" t="s">
        <v>123</v>
      </c>
      <c r="D8" s="27" t="s">
        <v>121</v>
      </c>
      <c r="E8" s="28" t="s">
        <v>69</v>
      </c>
      <c r="F8" s="5"/>
      <c r="G8" s="29" t="s">
        <v>70</v>
      </c>
      <c r="H8" s="29" t="s">
        <v>71</v>
      </c>
      <c r="I8" s="29" t="s">
        <v>72</v>
      </c>
      <c r="J8" s="29" t="s">
        <v>73</v>
      </c>
      <c r="K8" s="29" t="s">
        <v>74</v>
      </c>
      <c r="L8" s="4" t="s">
        <v>75</v>
      </c>
      <c r="M8" s="27" t="s">
        <v>121</v>
      </c>
      <c r="N8" s="6"/>
      <c r="O8" s="67" t="s">
        <v>129</v>
      </c>
      <c r="P8" s="65"/>
    </row>
    <row r="9" spans="1:16" s="39" customFormat="1" ht="20.149999999999999" customHeight="1">
      <c r="A9" s="30"/>
      <c r="B9" s="191"/>
      <c r="C9" s="197"/>
      <c r="D9" s="31" t="s">
        <v>76</v>
      </c>
      <c r="E9" s="32" t="s">
        <v>77</v>
      </c>
      <c r="F9" s="32" t="s">
        <v>78</v>
      </c>
      <c r="G9" s="30" t="s">
        <v>79</v>
      </c>
      <c r="H9" s="30" t="s">
        <v>80</v>
      </c>
      <c r="I9" s="30" t="s">
        <v>81</v>
      </c>
      <c r="J9" s="30" t="s">
        <v>82</v>
      </c>
      <c r="K9" s="30" t="s">
        <v>83</v>
      </c>
      <c r="L9" s="33" t="s">
        <v>84</v>
      </c>
      <c r="M9" s="31" t="s">
        <v>85</v>
      </c>
      <c r="N9" s="34" t="s">
        <v>78</v>
      </c>
      <c r="O9" s="68"/>
      <c r="P9" s="69"/>
    </row>
    <row r="10" spans="1:16" ht="20.149999999999999" customHeight="1">
      <c r="A10" s="40"/>
      <c r="B10" s="192"/>
      <c r="C10" s="198"/>
      <c r="D10" s="41"/>
      <c r="E10" s="91"/>
      <c r="F10" s="91" t="str">
        <f>IF(SUM(G10:L10)=0,"",SUM(G10:L10))</f>
        <v/>
      </c>
      <c r="G10" s="92"/>
      <c r="H10" s="42"/>
      <c r="I10" s="92"/>
      <c r="J10" s="42"/>
      <c r="K10" s="92"/>
      <c r="L10" s="43"/>
      <c r="M10" s="41"/>
      <c r="N10" s="43"/>
      <c r="O10" s="60"/>
      <c r="P10" s="61"/>
    </row>
    <row r="11" spans="1:16" ht="20.149999999999999" customHeight="1">
      <c r="A11" s="3"/>
      <c r="B11" s="192"/>
      <c r="C11" s="199"/>
      <c r="D11" s="44"/>
      <c r="E11" s="45"/>
      <c r="F11" s="45" t="str">
        <f t="shared" ref="F11:F19" si="0">IF(SUM(G11:L11)=0,"",SUM(G11:L11))</f>
        <v/>
      </c>
      <c r="G11" s="46"/>
      <c r="H11" s="47"/>
      <c r="I11" s="46"/>
      <c r="J11" s="47"/>
      <c r="K11" s="46"/>
      <c r="L11" s="48"/>
      <c r="M11" s="44"/>
      <c r="N11" s="48"/>
      <c r="O11" s="62"/>
      <c r="P11" s="63"/>
    </row>
    <row r="12" spans="1:16" ht="20.149999999999999" customHeight="1">
      <c r="A12" s="3" t="s">
        <v>92</v>
      </c>
      <c r="B12" s="192"/>
      <c r="C12" s="199"/>
      <c r="D12" s="44"/>
      <c r="E12" s="45"/>
      <c r="F12" s="45" t="str">
        <f t="shared" si="0"/>
        <v/>
      </c>
      <c r="G12" s="46"/>
      <c r="H12" s="47"/>
      <c r="I12" s="46"/>
      <c r="J12" s="47"/>
      <c r="K12" s="46"/>
      <c r="L12" s="48"/>
      <c r="M12" s="44"/>
      <c r="N12" s="48"/>
      <c r="O12" s="62"/>
      <c r="P12" s="63"/>
    </row>
    <row r="13" spans="1:16" ht="20.149999999999999" customHeight="1">
      <c r="A13" s="3"/>
      <c r="B13" s="192"/>
      <c r="C13" s="199"/>
      <c r="D13" s="44"/>
      <c r="E13" s="45"/>
      <c r="F13" s="45" t="str">
        <f t="shared" si="0"/>
        <v/>
      </c>
      <c r="G13" s="46"/>
      <c r="H13" s="47"/>
      <c r="I13" s="46"/>
      <c r="J13" s="47"/>
      <c r="K13" s="46"/>
      <c r="L13" s="48"/>
      <c r="M13" s="44"/>
      <c r="N13" s="48"/>
      <c r="O13" s="62"/>
      <c r="P13" s="63"/>
    </row>
    <row r="14" spans="1:16" ht="20.149999999999999" customHeight="1">
      <c r="A14" s="3" t="s">
        <v>93</v>
      </c>
      <c r="B14" s="192"/>
      <c r="C14" s="199"/>
      <c r="D14" s="44"/>
      <c r="E14" s="45"/>
      <c r="F14" s="45" t="str">
        <f t="shared" si="0"/>
        <v/>
      </c>
      <c r="G14" s="46"/>
      <c r="H14" s="47"/>
      <c r="I14" s="46"/>
      <c r="J14" s="47"/>
      <c r="K14" s="46"/>
      <c r="L14" s="48"/>
      <c r="M14" s="44"/>
      <c r="N14" s="48"/>
      <c r="O14" s="62"/>
      <c r="P14" s="63"/>
    </row>
    <row r="15" spans="1:16" ht="20.149999999999999" customHeight="1">
      <c r="A15" s="3"/>
      <c r="B15" s="192"/>
      <c r="C15" s="199"/>
      <c r="D15" s="44"/>
      <c r="E15" s="45"/>
      <c r="F15" s="45" t="str">
        <f t="shared" si="0"/>
        <v/>
      </c>
      <c r="G15" s="46"/>
      <c r="H15" s="47"/>
      <c r="I15" s="46"/>
      <c r="J15" s="47"/>
      <c r="K15" s="46"/>
      <c r="L15" s="48"/>
      <c r="M15" s="44"/>
      <c r="N15" s="48"/>
      <c r="O15" s="62"/>
      <c r="P15" s="63"/>
    </row>
    <row r="16" spans="1:16" ht="20.149999999999999" customHeight="1">
      <c r="A16" s="3"/>
      <c r="B16" s="192"/>
      <c r="C16" s="199"/>
      <c r="D16" s="44"/>
      <c r="E16" s="45"/>
      <c r="F16" s="45" t="str">
        <f t="shared" si="0"/>
        <v/>
      </c>
      <c r="G16" s="46"/>
      <c r="H16" s="47"/>
      <c r="I16" s="46"/>
      <c r="J16" s="47"/>
      <c r="K16" s="46"/>
      <c r="L16" s="48"/>
      <c r="M16" s="44"/>
      <c r="N16" s="48"/>
      <c r="O16" s="62"/>
      <c r="P16" s="63"/>
    </row>
    <row r="17" spans="1:16" ht="20.149999999999999" customHeight="1">
      <c r="A17" s="3"/>
      <c r="B17" s="192"/>
      <c r="C17" s="199"/>
      <c r="D17" s="44"/>
      <c r="E17" s="45"/>
      <c r="F17" s="45" t="str">
        <f t="shared" si="0"/>
        <v/>
      </c>
      <c r="G17" s="46"/>
      <c r="H17" s="47"/>
      <c r="I17" s="46"/>
      <c r="J17" s="47"/>
      <c r="K17" s="46"/>
      <c r="L17" s="48"/>
      <c r="M17" s="44"/>
      <c r="N17" s="48"/>
      <c r="O17" s="62"/>
      <c r="P17" s="63"/>
    </row>
    <row r="18" spans="1:16" ht="20.149999999999999" customHeight="1">
      <c r="A18" s="3"/>
      <c r="B18" s="192"/>
      <c r="C18" s="199"/>
      <c r="D18" s="44"/>
      <c r="E18" s="45"/>
      <c r="F18" s="45" t="str">
        <f t="shared" si="0"/>
        <v/>
      </c>
      <c r="G18" s="46"/>
      <c r="H18" s="47"/>
      <c r="I18" s="46"/>
      <c r="J18" s="47"/>
      <c r="K18" s="46"/>
      <c r="L18" s="48"/>
      <c r="M18" s="44"/>
      <c r="N18" s="48"/>
      <c r="O18" s="62"/>
      <c r="P18" s="63"/>
    </row>
    <row r="19" spans="1:16" ht="20.149999999999999" customHeight="1">
      <c r="A19" s="3"/>
      <c r="B19" s="193"/>
      <c r="C19" s="199"/>
      <c r="D19" s="44"/>
      <c r="E19" s="45"/>
      <c r="F19" s="45" t="str">
        <f t="shared" si="0"/>
        <v/>
      </c>
      <c r="G19" s="46"/>
      <c r="H19" s="47"/>
      <c r="I19" s="46"/>
      <c r="J19" s="47"/>
      <c r="K19" s="46"/>
      <c r="L19" s="48"/>
      <c r="M19" s="44"/>
      <c r="N19" s="48"/>
      <c r="O19" s="62"/>
      <c r="P19" s="63"/>
    </row>
    <row r="20" spans="1:16" ht="20.149999999999999" customHeight="1">
      <c r="A20" s="3"/>
      <c r="B20" s="194"/>
      <c r="C20" s="200"/>
      <c r="D20" s="72" t="s">
        <v>86</v>
      </c>
      <c r="E20" s="8" t="s">
        <v>87</v>
      </c>
      <c r="F20" s="8"/>
      <c r="G20" s="9"/>
      <c r="H20" s="10"/>
      <c r="I20" s="9"/>
      <c r="J20" s="10"/>
      <c r="K20" s="9"/>
      <c r="L20" s="11"/>
      <c r="M20" s="109" t="s">
        <v>88</v>
      </c>
      <c r="N20" s="11"/>
      <c r="O20" s="12"/>
      <c r="P20" s="13"/>
    </row>
    <row r="21" spans="1:16" ht="20.149999999999999" customHeight="1" thickBot="1">
      <c r="A21" s="7"/>
      <c r="B21" s="195" t="s">
        <v>1</v>
      </c>
      <c r="C21" s="201">
        <f>SUM(C10:C19)</f>
        <v>0</v>
      </c>
      <c r="D21" s="49">
        <f t="shared" ref="D21:N21" si="1">SUM(D10:D19)</f>
        <v>0</v>
      </c>
      <c r="E21" s="50">
        <f t="shared" si="1"/>
        <v>0</v>
      </c>
      <c r="F21" s="51">
        <f t="shared" si="1"/>
        <v>0</v>
      </c>
      <c r="G21" s="51">
        <f t="shared" si="1"/>
        <v>0</v>
      </c>
      <c r="H21" s="51">
        <f t="shared" si="1"/>
        <v>0</v>
      </c>
      <c r="I21" s="51">
        <f t="shared" si="1"/>
        <v>0</v>
      </c>
      <c r="J21" s="51">
        <f t="shared" si="1"/>
        <v>0</v>
      </c>
      <c r="K21" s="51">
        <f t="shared" si="1"/>
        <v>0</v>
      </c>
      <c r="L21" s="52">
        <f t="shared" si="1"/>
        <v>0</v>
      </c>
      <c r="M21" s="49">
        <f t="shared" si="1"/>
        <v>0</v>
      </c>
      <c r="N21" s="52">
        <f t="shared" si="1"/>
        <v>0</v>
      </c>
      <c r="O21" s="88"/>
      <c r="P21" s="89"/>
    </row>
    <row r="22" spans="1:16" ht="20.149999999999999" customHeight="1">
      <c r="B22" s="14"/>
      <c r="D22" s="15"/>
      <c r="E22" s="16"/>
      <c r="F22" s="17" t="s">
        <v>89</v>
      </c>
      <c r="G22" s="93" t="s">
        <v>112</v>
      </c>
      <c r="H22" s="93" t="s">
        <v>113</v>
      </c>
      <c r="I22" s="93" t="s">
        <v>114</v>
      </c>
      <c r="J22" s="93" t="s">
        <v>115</v>
      </c>
      <c r="K22" s="93" t="s">
        <v>116</v>
      </c>
      <c r="L22" s="94" t="s">
        <v>117</v>
      </c>
      <c r="M22" s="95" t="s">
        <v>99</v>
      </c>
      <c r="N22" s="79" t="s">
        <v>58</v>
      </c>
      <c r="O22" s="83" t="s">
        <v>110</v>
      </c>
      <c r="P22" s="84"/>
    </row>
    <row r="23" spans="1:16" ht="20.149999999999999" customHeight="1">
      <c r="B23" s="14"/>
      <c r="D23" s="37"/>
      <c r="E23" s="18" t="s">
        <v>90</v>
      </c>
      <c r="F23" s="19" t="s">
        <v>91</v>
      </c>
      <c r="G23" s="19"/>
      <c r="H23" s="19"/>
      <c r="I23" s="19"/>
      <c r="J23" s="19"/>
      <c r="K23" s="19"/>
      <c r="L23" s="20"/>
      <c r="M23" s="82" t="s">
        <v>118</v>
      </c>
      <c r="N23" s="37"/>
      <c r="O23" s="86" t="s">
        <v>111</v>
      </c>
      <c r="P23" s="87"/>
    </row>
    <row r="24" spans="1:16" ht="20.149999999999999" customHeight="1" thickBot="1">
      <c r="B24" s="14"/>
      <c r="D24" s="15"/>
      <c r="E24" s="22"/>
      <c r="F24" s="23">
        <f>SUM(G24:L24)</f>
        <v>0</v>
      </c>
      <c r="G24" s="23">
        <f>ROUNDDOWN(+G21*0.205,0.1)</f>
        <v>0</v>
      </c>
      <c r="H24" s="23">
        <f>ROUNDDOWN(+H21*0.192,0.1)</f>
        <v>0</v>
      </c>
      <c r="I24" s="23">
        <f>ROUNDDOWN(+I21*0.174,0.1)</f>
        <v>0</v>
      </c>
      <c r="J24" s="23">
        <f>ROUNDDOWN(+J21*0.151,0.1)</f>
        <v>0</v>
      </c>
      <c r="K24" s="23">
        <f>ROUNDDOWN(+K21*0.116,0.1)</f>
        <v>0</v>
      </c>
      <c r="L24" s="24">
        <f>ROUNDDOWN(+L21*0.06,0.1)</f>
        <v>0</v>
      </c>
      <c r="M24" s="22"/>
      <c r="N24" s="90">
        <f>D21+MIN(E21,F24)+M21</f>
        <v>0</v>
      </c>
      <c r="O24" s="85"/>
      <c r="P24" s="90">
        <f>ROUNDDOWN(N24*50%,0)</f>
        <v>0</v>
      </c>
    </row>
    <row r="25" spans="1:16" s="21" customFormat="1" ht="20.149999999999999" customHeight="1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6" ht="20.149999999999999" customHeight="1">
      <c r="A26" s="40"/>
      <c r="B26" s="202"/>
      <c r="C26" s="209"/>
      <c r="D26" s="53"/>
      <c r="E26" s="54"/>
      <c r="F26" s="54"/>
      <c r="G26" s="55"/>
      <c r="H26" s="56"/>
      <c r="I26" s="55"/>
      <c r="J26" s="56"/>
      <c r="K26" s="55"/>
      <c r="L26" s="57"/>
      <c r="M26" s="58"/>
      <c r="N26" s="59"/>
      <c r="O26" s="60"/>
      <c r="P26" s="61"/>
    </row>
    <row r="27" spans="1:16" ht="20.149999999999999" customHeight="1">
      <c r="A27" s="3"/>
      <c r="B27" s="192"/>
      <c r="C27" s="199"/>
      <c r="D27" s="44"/>
      <c r="E27" s="45"/>
      <c r="F27" s="45" t="str">
        <f t="shared" ref="F27:F35" si="2">IF(SUM(G27:L27)=0,"",SUM(G27:L27))</f>
        <v/>
      </c>
      <c r="G27" s="46"/>
      <c r="H27" s="47"/>
      <c r="I27" s="46"/>
      <c r="J27" s="47"/>
      <c r="K27" s="46"/>
      <c r="L27" s="48"/>
      <c r="M27" s="44"/>
      <c r="N27" s="48"/>
      <c r="O27" s="62"/>
      <c r="P27" s="63"/>
    </row>
    <row r="28" spans="1:16" ht="20.149999999999999" customHeight="1">
      <c r="A28" s="3" t="s">
        <v>92</v>
      </c>
      <c r="B28" s="192"/>
      <c r="C28" s="199"/>
      <c r="D28" s="44"/>
      <c r="E28" s="45"/>
      <c r="F28" s="45" t="str">
        <f t="shared" si="2"/>
        <v/>
      </c>
      <c r="G28" s="46"/>
      <c r="H28" s="47"/>
      <c r="I28" s="46"/>
      <c r="J28" s="47"/>
      <c r="K28" s="46"/>
      <c r="L28" s="48"/>
      <c r="M28" s="44"/>
      <c r="N28" s="48"/>
      <c r="O28" s="62"/>
      <c r="P28" s="63"/>
    </row>
    <row r="29" spans="1:16" ht="20.149999999999999" customHeight="1">
      <c r="A29" s="3" t="s">
        <v>94</v>
      </c>
      <c r="B29" s="192"/>
      <c r="C29" s="199"/>
      <c r="D29" s="44"/>
      <c r="E29" s="45"/>
      <c r="F29" s="45" t="str">
        <f t="shared" si="2"/>
        <v/>
      </c>
      <c r="G29" s="46"/>
      <c r="H29" s="47"/>
      <c r="I29" s="46"/>
      <c r="J29" s="47"/>
      <c r="K29" s="46"/>
      <c r="L29" s="48"/>
      <c r="M29" s="44"/>
      <c r="N29" s="48"/>
      <c r="O29" s="62"/>
      <c r="P29" s="63"/>
    </row>
    <row r="30" spans="1:16" ht="20.149999999999999" customHeight="1">
      <c r="A30" s="3" t="s">
        <v>95</v>
      </c>
      <c r="B30" s="192"/>
      <c r="C30" s="199"/>
      <c r="D30" s="44"/>
      <c r="E30" s="45"/>
      <c r="F30" s="45" t="str">
        <f t="shared" si="2"/>
        <v/>
      </c>
      <c r="G30" s="46"/>
      <c r="H30" s="47"/>
      <c r="I30" s="46"/>
      <c r="J30" s="47"/>
      <c r="K30" s="46"/>
      <c r="L30" s="48"/>
      <c r="M30" s="44"/>
      <c r="N30" s="48"/>
      <c r="O30" s="62"/>
      <c r="P30" s="63"/>
    </row>
    <row r="31" spans="1:16" ht="20.149999999999999" customHeight="1">
      <c r="A31" s="3" t="s">
        <v>96</v>
      </c>
      <c r="B31" s="192"/>
      <c r="C31" s="199"/>
      <c r="D31" s="44"/>
      <c r="E31" s="45"/>
      <c r="F31" s="45" t="str">
        <f t="shared" si="2"/>
        <v/>
      </c>
      <c r="G31" s="46"/>
      <c r="H31" s="47"/>
      <c r="I31" s="46"/>
      <c r="J31" s="47"/>
      <c r="K31" s="46"/>
      <c r="L31" s="48"/>
      <c r="M31" s="44"/>
      <c r="N31" s="48"/>
      <c r="O31" s="62"/>
      <c r="P31" s="63"/>
    </row>
    <row r="32" spans="1:16" ht="20.149999999999999" customHeight="1">
      <c r="A32" s="3" t="s">
        <v>97</v>
      </c>
      <c r="B32" s="192"/>
      <c r="C32" s="199"/>
      <c r="D32" s="44"/>
      <c r="E32" s="45"/>
      <c r="F32" s="45" t="str">
        <f t="shared" si="2"/>
        <v/>
      </c>
      <c r="G32" s="46"/>
      <c r="H32" s="47"/>
      <c r="I32" s="46"/>
      <c r="J32" s="47"/>
      <c r="K32" s="46"/>
      <c r="L32" s="48"/>
      <c r="M32" s="44"/>
      <c r="N32" s="48"/>
      <c r="O32" s="62"/>
      <c r="P32" s="63"/>
    </row>
    <row r="33" spans="1:16" ht="20.149999999999999" customHeight="1">
      <c r="A33" s="3"/>
      <c r="B33" s="192"/>
      <c r="C33" s="199"/>
      <c r="D33" s="44"/>
      <c r="E33" s="45"/>
      <c r="F33" s="45" t="str">
        <f t="shared" si="2"/>
        <v/>
      </c>
      <c r="G33" s="46"/>
      <c r="H33" s="47"/>
      <c r="I33" s="46"/>
      <c r="J33" s="47"/>
      <c r="K33" s="46"/>
      <c r="L33" s="48"/>
      <c r="M33" s="44"/>
      <c r="N33" s="48"/>
      <c r="O33" s="62"/>
      <c r="P33" s="63"/>
    </row>
    <row r="34" spans="1:16" ht="20.149999999999999" customHeight="1">
      <c r="A34" s="3"/>
      <c r="B34" s="192"/>
      <c r="C34" s="199"/>
      <c r="D34" s="44"/>
      <c r="E34" s="45"/>
      <c r="F34" s="45" t="str">
        <f t="shared" si="2"/>
        <v/>
      </c>
      <c r="G34" s="46"/>
      <c r="H34" s="47"/>
      <c r="I34" s="46"/>
      <c r="J34" s="47"/>
      <c r="K34" s="46"/>
      <c r="L34" s="48"/>
      <c r="M34" s="44"/>
      <c r="N34" s="48"/>
      <c r="O34" s="62"/>
      <c r="P34" s="63"/>
    </row>
    <row r="35" spans="1:16" ht="20.149999999999999" customHeight="1">
      <c r="A35" s="3"/>
      <c r="B35" s="193"/>
      <c r="C35" s="199"/>
      <c r="D35" s="44"/>
      <c r="E35" s="45"/>
      <c r="F35" s="45" t="str">
        <f t="shared" si="2"/>
        <v/>
      </c>
      <c r="G35" s="46"/>
      <c r="H35" s="47"/>
      <c r="I35" s="46"/>
      <c r="J35" s="47"/>
      <c r="K35" s="46"/>
      <c r="L35" s="48"/>
      <c r="M35" s="44"/>
      <c r="N35" s="48"/>
      <c r="O35" s="62"/>
      <c r="P35" s="63"/>
    </row>
    <row r="36" spans="1:16" ht="20.149999999999999" customHeight="1">
      <c r="A36" s="3"/>
      <c r="B36" s="194"/>
      <c r="C36" s="200"/>
      <c r="D36" s="72" t="s">
        <v>86</v>
      </c>
      <c r="E36" s="8" t="s">
        <v>87</v>
      </c>
      <c r="F36" s="8"/>
      <c r="G36" s="9"/>
      <c r="H36" s="10"/>
      <c r="I36" s="9"/>
      <c r="J36" s="10"/>
      <c r="K36" s="9"/>
      <c r="L36" s="11"/>
      <c r="M36" s="109" t="s">
        <v>88</v>
      </c>
      <c r="N36" s="11"/>
      <c r="O36" s="12"/>
      <c r="P36" s="13"/>
    </row>
    <row r="37" spans="1:16" ht="20.149999999999999" customHeight="1" thickBot="1">
      <c r="A37" s="7"/>
      <c r="B37" s="195" t="s">
        <v>1</v>
      </c>
      <c r="C37" s="201">
        <f>SUM(C26:C35)</f>
        <v>0</v>
      </c>
      <c r="D37" s="49">
        <f t="shared" ref="D37:N37" si="3">SUM(D26:D35)</f>
        <v>0</v>
      </c>
      <c r="E37" s="50">
        <f t="shared" si="3"/>
        <v>0</v>
      </c>
      <c r="F37" s="51">
        <f t="shared" si="3"/>
        <v>0</v>
      </c>
      <c r="G37" s="51">
        <f t="shared" si="3"/>
        <v>0</v>
      </c>
      <c r="H37" s="51">
        <f t="shared" si="3"/>
        <v>0</v>
      </c>
      <c r="I37" s="51">
        <f t="shared" si="3"/>
        <v>0</v>
      </c>
      <c r="J37" s="51">
        <f t="shared" si="3"/>
        <v>0</v>
      </c>
      <c r="K37" s="51">
        <f t="shared" si="3"/>
        <v>0</v>
      </c>
      <c r="L37" s="52">
        <f t="shared" si="3"/>
        <v>0</v>
      </c>
      <c r="M37" s="49">
        <f t="shared" si="3"/>
        <v>0</v>
      </c>
      <c r="N37" s="52">
        <f t="shared" si="3"/>
        <v>0</v>
      </c>
      <c r="O37" s="88"/>
      <c r="P37" s="89"/>
    </row>
    <row r="38" spans="1:16" ht="20.149999999999999" customHeight="1">
      <c r="B38" s="14"/>
      <c r="E38" s="77"/>
      <c r="F38" s="75" t="s">
        <v>89</v>
      </c>
      <c r="G38" s="93" t="s">
        <v>112</v>
      </c>
      <c r="H38" s="93" t="s">
        <v>113</v>
      </c>
      <c r="I38" s="93" t="s">
        <v>114</v>
      </c>
      <c r="J38" s="93" t="s">
        <v>115</v>
      </c>
      <c r="K38" s="93" t="s">
        <v>116</v>
      </c>
      <c r="L38" s="94" t="s">
        <v>117</v>
      </c>
      <c r="M38" s="95" t="s">
        <v>99</v>
      </c>
      <c r="N38" s="79" t="s">
        <v>119</v>
      </c>
      <c r="O38" s="83" t="s">
        <v>110</v>
      </c>
      <c r="P38" s="84"/>
    </row>
    <row r="39" spans="1:16" ht="20.149999999999999" customHeight="1">
      <c r="B39" s="14"/>
      <c r="E39" s="78" t="s">
        <v>90</v>
      </c>
      <c r="F39" s="38" t="s">
        <v>91</v>
      </c>
      <c r="G39" s="19"/>
      <c r="H39" s="19"/>
      <c r="I39" s="19"/>
      <c r="J39" s="19"/>
      <c r="K39" s="19"/>
      <c r="L39" s="20"/>
      <c r="M39" s="82" t="s">
        <v>118</v>
      </c>
      <c r="N39" s="37"/>
      <c r="O39" s="86" t="s">
        <v>111</v>
      </c>
      <c r="P39" s="87"/>
    </row>
    <row r="40" spans="1:16" ht="20.149999999999999" customHeight="1" thickBot="1">
      <c r="B40" s="14"/>
      <c r="E40" s="22"/>
      <c r="F40" s="76">
        <f>SUM(G40:L40)</f>
        <v>0</v>
      </c>
      <c r="G40" s="23">
        <f>ROUNDDOWN(+G37*0.205,0.1)</f>
        <v>0</v>
      </c>
      <c r="H40" s="23">
        <f>ROUNDDOWN(+H37*0.192,0.1)</f>
        <v>0</v>
      </c>
      <c r="I40" s="23">
        <f>ROUNDDOWN(+I37*0.174,0.1)</f>
        <v>0</v>
      </c>
      <c r="J40" s="23">
        <f>ROUNDDOWN(+J37*0.151,0.1)</f>
        <v>0</v>
      </c>
      <c r="K40" s="23">
        <f>ROUNDDOWN(+K37*0.116,0.1)</f>
        <v>0</v>
      </c>
      <c r="L40" s="24">
        <f>ROUNDDOWN(+L37*0.06,0.1)</f>
        <v>0</v>
      </c>
      <c r="M40" s="22"/>
      <c r="N40" s="90">
        <f>D37+MIN(E37,F40)+M37</f>
        <v>0</v>
      </c>
      <c r="O40" s="85"/>
      <c r="P40" s="90">
        <f>ROUNDDOWN(N40*50%,0)</f>
        <v>0</v>
      </c>
    </row>
    <row r="41" spans="1:16" ht="20.149999999999999" customHeight="1">
      <c r="B41" s="14"/>
      <c r="E41" s="16"/>
      <c r="F41" s="26"/>
      <c r="G41" s="26"/>
      <c r="H41" s="26"/>
      <c r="I41" s="26"/>
      <c r="J41" s="26"/>
      <c r="K41" s="26"/>
      <c r="L41" s="26"/>
      <c r="M41" s="77" t="s">
        <v>99</v>
      </c>
      <c r="N41" s="108" t="s">
        <v>60</v>
      </c>
      <c r="O41" s="83" t="s">
        <v>131</v>
      </c>
      <c r="P41" s="108"/>
    </row>
    <row r="42" spans="1:16" ht="20.149999999999999" customHeight="1" thickBot="1">
      <c r="B42" s="255" t="s">
        <v>406</v>
      </c>
      <c r="M42" s="22"/>
      <c r="N42" s="90">
        <f>N24+N40</f>
        <v>0</v>
      </c>
      <c r="O42" s="85"/>
      <c r="P42" s="90">
        <f>P24+P40</f>
        <v>0</v>
      </c>
    </row>
  </sheetData>
  <phoneticPr fontId="6"/>
  <pageMargins left="0.39370078740157483" right="0.39370078740157483" top="1.1811023622047245" bottom="0.39370078740157483" header="0.31496062992125984" footer="0.31496062992125984"/>
  <pageSetup paperSize="9" scale="58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5" r:id="rId4" name="Check Box 3">
              <controlPr defaultSize="0" autoFill="0" autoLine="0" autoPict="0">
                <anchor moveWithCells="1">
                  <from>
                    <xdr:col>7</xdr:col>
                    <xdr:colOff>501650</xdr:colOff>
                    <xdr:row>1</xdr:row>
                    <xdr:rowOff>82550</xdr:rowOff>
                  </from>
                  <to>
                    <xdr:col>7</xdr:col>
                    <xdr:colOff>850900</xdr:colOff>
                    <xdr:row>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5" name="Check Box 4">
              <controlPr defaultSize="0" autoFill="0" autoLine="0" autoPict="0">
                <anchor moveWithCells="1">
                  <from>
                    <xdr:col>7</xdr:col>
                    <xdr:colOff>501650</xdr:colOff>
                    <xdr:row>2</xdr:row>
                    <xdr:rowOff>50800</xdr:rowOff>
                  </from>
                  <to>
                    <xdr:col>7</xdr:col>
                    <xdr:colOff>838200</xdr:colOff>
                    <xdr:row>2</xdr:row>
                    <xdr:rowOff>234950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pageSetUpPr fitToPage="1"/>
  </sheetPr>
  <dimension ref="A1:T61"/>
  <sheetViews>
    <sheetView showZeros="0" view="pageBreakPreview" zoomScale="70" zoomScaleNormal="80" zoomScaleSheetLayoutView="70" workbookViewId="0">
      <selection activeCell="Q21" sqref="Q21"/>
    </sheetView>
  </sheetViews>
  <sheetFormatPr defaultColWidth="8.90625" defaultRowHeight="19.149999999999999" customHeight="1"/>
  <cols>
    <col min="1" max="1" width="1.6328125" style="2" customWidth="1"/>
    <col min="2" max="2" width="10" style="2" customWidth="1"/>
    <col min="3" max="3" width="11.453125" style="2" bestFit="1" customWidth="1"/>
    <col min="4" max="4" width="11.453125" style="2" customWidth="1"/>
    <col min="5" max="5" width="11.26953125" style="2" customWidth="1"/>
    <col min="6" max="6" width="12.6328125" style="2" bestFit="1" customWidth="1"/>
    <col min="7" max="7" width="12.453125" style="2" customWidth="1"/>
    <col min="8" max="8" width="10.90625" style="2" customWidth="1"/>
    <col min="9" max="10" width="11.453125" style="2" bestFit="1" customWidth="1"/>
    <col min="11" max="11" width="12" style="2" customWidth="1"/>
    <col min="12" max="14" width="8.90625" style="2"/>
    <col min="15" max="15" width="10.7265625" style="2" bestFit="1" customWidth="1"/>
    <col min="16" max="16384" width="8.90625" style="2"/>
  </cols>
  <sheetData>
    <row r="1" spans="1:11" ht="19.149999999999999" customHeight="1" thickBot="1">
      <c r="A1" s="188"/>
      <c r="B1" s="2" t="s">
        <v>410</v>
      </c>
      <c r="K1" s="210" t="s">
        <v>183</v>
      </c>
    </row>
    <row r="2" spans="1:11" ht="19.149999999999999" customHeight="1">
      <c r="E2" s="625" t="s">
        <v>176</v>
      </c>
      <c r="K2" s="187" t="s">
        <v>175</v>
      </c>
    </row>
    <row r="3" spans="1:11" ht="19.149999999999999" customHeight="1" thickBot="1">
      <c r="K3" s="186"/>
    </row>
    <row r="4" spans="1:11" ht="19.149999999999999" customHeight="1" thickBot="1">
      <c r="K4" s="210" t="s">
        <v>189</v>
      </c>
    </row>
    <row r="5" spans="1:11" ht="19.149999999999999" customHeight="1">
      <c r="B5" s="185" t="s">
        <v>174</v>
      </c>
      <c r="C5" s="184"/>
      <c r="D5" s="183" t="s">
        <v>173</v>
      </c>
      <c r="E5" s="183"/>
      <c r="F5" s="183"/>
      <c r="G5" s="183"/>
      <c r="H5" s="183"/>
      <c r="I5" s="183"/>
      <c r="J5" s="183"/>
      <c r="K5" s="182"/>
    </row>
    <row r="6" spans="1:11" ht="19.149999999999999" customHeight="1">
      <c r="B6" s="181" t="s">
        <v>172</v>
      </c>
      <c r="C6" s="140"/>
      <c r="D6" s="177"/>
      <c r="E6" s="534" t="str">
        <f>始めに!D4</f>
        <v/>
      </c>
      <c r="F6" s="177"/>
      <c r="G6" s="177"/>
      <c r="H6" s="177"/>
      <c r="I6" s="177"/>
      <c r="J6" s="177"/>
      <c r="K6" s="176"/>
    </row>
    <row r="7" spans="1:11" ht="19.149999999999999" customHeight="1">
      <c r="B7" s="178" t="s">
        <v>171</v>
      </c>
      <c r="C7" s="136"/>
      <c r="D7" s="231"/>
      <c r="E7" s="180"/>
      <c r="F7" s="180"/>
      <c r="G7" s="180"/>
      <c r="H7" s="180"/>
      <c r="I7" s="137"/>
      <c r="J7" s="137"/>
      <c r="K7" s="179"/>
    </row>
    <row r="8" spans="1:11" ht="19.149999999999999" customHeight="1">
      <c r="B8" s="175" t="s">
        <v>170</v>
      </c>
      <c r="C8" s="118"/>
      <c r="D8" s="232"/>
      <c r="E8" s="174"/>
      <c r="F8" s="174"/>
      <c r="G8" s="174"/>
      <c r="H8" s="174"/>
      <c r="I8" s="119"/>
      <c r="J8" s="119"/>
      <c r="K8" s="172"/>
    </row>
    <row r="9" spans="1:11" ht="19.149999999999999" customHeight="1">
      <c r="B9" s="181" t="s">
        <v>169</v>
      </c>
      <c r="C9" s="140"/>
      <c r="D9" s="236"/>
      <c r="E9" s="237"/>
      <c r="F9" s="237"/>
      <c r="G9" s="237"/>
      <c r="H9" s="237"/>
      <c r="I9" s="238"/>
      <c r="J9" s="238"/>
      <c r="K9" s="239"/>
    </row>
    <row r="10" spans="1:11" ht="19.149999999999999" customHeight="1">
      <c r="B10" s="181" t="s">
        <v>168</v>
      </c>
      <c r="C10" s="140"/>
      <c r="D10" s="177"/>
      <c r="E10" s="737"/>
      <c r="F10" s="737"/>
      <c r="G10" s="177" t="s">
        <v>167</v>
      </c>
      <c r="H10" s="177"/>
      <c r="I10" s="177"/>
      <c r="J10" s="177"/>
      <c r="K10" s="176"/>
    </row>
    <row r="11" spans="1:11" ht="19.149999999999999" customHeight="1" thickBot="1">
      <c r="B11" s="169" t="s">
        <v>185</v>
      </c>
      <c r="C11" s="125"/>
      <c r="K11" s="168"/>
    </row>
    <row r="12" spans="1:11" ht="19.149999999999999" customHeight="1" thickBot="1">
      <c r="B12" s="169"/>
      <c r="C12" s="125"/>
      <c r="D12" s="210" t="s">
        <v>165</v>
      </c>
      <c r="E12" s="741" t="s">
        <v>164</v>
      </c>
      <c r="F12" s="742"/>
      <c r="G12" s="742"/>
      <c r="H12" s="173"/>
      <c r="I12" s="727"/>
      <c r="J12" s="728"/>
      <c r="K12" s="168" t="s">
        <v>163</v>
      </c>
    </row>
    <row r="13" spans="1:11" ht="19.149999999999999" customHeight="1" thickBot="1">
      <c r="B13" s="169"/>
      <c r="C13" s="125"/>
      <c r="D13" s="210" t="s">
        <v>162</v>
      </c>
      <c r="K13" s="168"/>
    </row>
    <row r="14" spans="1:11" ht="19.149999999999999" customHeight="1" thickBot="1">
      <c r="B14" s="169"/>
      <c r="C14" s="125"/>
      <c r="D14" s="210" t="s">
        <v>161</v>
      </c>
      <c r="E14" s="211" t="s">
        <v>160</v>
      </c>
      <c r="F14" s="173"/>
      <c r="G14" s="747">
        <f>I12-I15</f>
        <v>0</v>
      </c>
      <c r="H14" s="748"/>
      <c r="I14" s="14"/>
      <c r="J14" s="14"/>
      <c r="K14" s="168"/>
    </row>
    <row r="15" spans="1:11" ht="19.149999999999999" customHeight="1" thickBot="1">
      <c r="B15" s="169"/>
      <c r="C15" s="125"/>
      <c r="D15" s="210" t="s">
        <v>159</v>
      </c>
      <c r="E15" s="2" t="s">
        <v>154</v>
      </c>
      <c r="G15" s="210"/>
      <c r="H15" s="14"/>
      <c r="I15" s="205"/>
      <c r="J15" s="14"/>
      <c r="K15" s="168"/>
    </row>
    <row r="16" spans="1:11" ht="19.149999999999999" customHeight="1" thickBot="1">
      <c r="B16" s="169"/>
      <c r="C16" s="125"/>
      <c r="D16" s="210" t="s">
        <v>178</v>
      </c>
      <c r="E16" s="2" t="s">
        <v>179</v>
      </c>
      <c r="G16" s="210"/>
      <c r="H16" s="14"/>
      <c r="I16" s="206"/>
      <c r="J16" s="205"/>
      <c r="K16" s="168"/>
    </row>
    <row r="17" spans="2:13" ht="19.149999999999999" customHeight="1">
      <c r="B17" s="169"/>
      <c r="C17" s="125"/>
      <c r="I17" s="212"/>
      <c r="J17" s="204"/>
      <c r="K17" s="168"/>
    </row>
    <row r="18" spans="2:13" ht="19.149999999999999" customHeight="1">
      <c r="B18" s="169"/>
      <c r="C18" s="125"/>
      <c r="D18" s="14" t="s">
        <v>158</v>
      </c>
      <c r="E18" s="743" t="s">
        <v>157</v>
      </c>
      <c r="F18" s="744"/>
      <c r="G18" s="213" t="s">
        <v>156</v>
      </c>
      <c r="H18" s="214" t="s">
        <v>155</v>
      </c>
      <c r="I18" s="214" t="s">
        <v>154</v>
      </c>
      <c r="J18" s="215"/>
      <c r="K18" s="168"/>
    </row>
    <row r="19" spans="2:13" ht="19.149999999999999" customHeight="1">
      <c r="B19" s="169"/>
      <c r="C19" s="125"/>
      <c r="E19" s="216"/>
      <c r="F19" s="217"/>
      <c r="G19" s="218"/>
      <c r="H19" s="219"/>
      <c r="K19" s="168"/>
    </row>
    <row r="20" spans="2:13" ht="19.149999999999999" customHeight="1">
      <c r="B20" s="169"/>
      <c r="C20" s="125"/>
      <c r="D20" s="210" t="s">
        <v>153</v>
      </c>
      <c r="E20" s="220" t="s">
        <v>132</v>
      </c>
      <c r="F20" s="207"/>
      <c r="G20" s="745"/>
      <c r="H20" s="746"/>
      <c r="K20" s="168"/>
    </row>
    <row r="21" spans="2:13" ht="19.149999999999999" customHeight="1">
      <c r="B21" s="169"/>
      <c r="C21" s="125"/>
      <c r="D21" s="210"/>
      <c r="E21" s="221"/>
      <c r="F21" s="222"/>
      <c r="G21" s="14"/>
      <c r="H21" s="223"/>
      <c r="K21" s="168"/>
    </row>
    <row r="22" spans="2:13" ht="19.149999999999999" customHeight="1">
      <c r="B22" s="169"/>
      <c r="C22" s="125"/>
      <c r="D22" s="210" t="s">
        <v>152</v>
      </c>
      <c r="E22" s="224" t="s">
        <v>151</v>
      </c>
      <c r="F22" s="225"/>
      <c r="G22" s="735"/>
      <c r="H22" s="736"/>
      <c r="K22" s="168"/>
    </row>
    <row r="23" spans="2:13" ht="19.149999999999999" customHeight="1">
      <c r="B23" s="169"/>
      <c r="C23" s="125"/>
      <c r="D23" s="119"/>
      <c r="E23" s="119"/>
      <c r="F23" s="119"/>
      <c r="G23" s="119"/>
      <c r="H23" s="119"/>
      <c r="I23" s="119"/>
      <c r="J23" s="119"/>
      <c r="K23" s="172"/>
    </row>
    <row r="24" spans="2:13" ht="19.149999999999999" customHeight="1">
      <c r="B24" s="169"/>
      <c r="C24" s="125"/>
      <c r="D24" s="2" t="s">
        <v>166</v>
      </c>
      <c r="K24" s="168"/>
    </row>
    <row r="25" spans="2:13" ht="19.149999999999999" customHeight="1">
      <c r="B25" s="169"/>
      <c r="C25" s="125"/>
      <c r="D25" s="2" t="s">
        <v>149</v>
      </c>
      <c r="G25" s="738">
        <f>J16</f>
        <v>0</v>
      </c>
      <c r="H25" s="738"/>
      <c r="I25" s="2" t="s">
        <v>182</v>
      </c>
      <c r="K25" s="168"/>
    </row>
    <row r="26" spans="2:13" ht="19.149999999999999" customHeight="1">
      <c r="B26" s="169"/>
      <c r="C26" s="125"/>
      <c r="K26" s="168"/>
    </row>
    <row r="27" spans="2:13" ht="19.149999999999999" customHeight="1">
      <c r="B27" s="169"/>
      <c r="C27" s="125"/>
      <c r="D27" s="2" t="s">
        <v>150</v>
      </c>
      <c r="K27" s="168"/>
    </row>
    <row r="28" spans="2:13" ht="19.149999999999999" customHeight="1">
      <c r="B28" s="169"/>
      <c r="C28" s="125"/>
      <c r="D28" s="2" t="s">
        <v>149</v>
      </c>
      <c r="G28" s="739">
        <f>ROUNDDOWN(H36+H38,0)</f>
        <v>0</v>
      </c>
      <c r="H28" s="740"/>
      <c r="I28" s="2" t="s">
        <v>195</v>
      </c>
      <c r="K28" s="168"/>
    </row>
    <row r="29" spans="2:13" ht="19.149999999999999" customHeight="1">
      <c r="B29" s="169"/>
      <c r="C29" s="125"/>
      <c r="F29" s="14"/>
      <c r="K29" s="168"/>
    </row>
    <row r="30" spans="2:13" ht="19.149999999999999" customHeight="1">
      <c r="B30" s="169"/>
      <c r="C30" s="125"/>
      <c r="D30" s="2" t="s">
        <v>148</v>
      </c>
      <c r="K30" s="168"/>
    </row>
    <row r="31" spans="2:13" ht="19.149999999999999" customHeight="1">
      <c r="B31" s="169"/>
      <c r="C31" s="125"/>
      <c r="G31" s="2" t="s">
        <v>180</v>
      </c>
      <c r="H31" s="2" t="s">
        <v>147</v>
      </c>
      <c r="K31" s="168"/>
    </row>
    <row r="32" spans="2:13" ht="19.149999999999999" customHeight="1">
      <c r="B32" s="169"/>
      <c r="C32" s="125"/>
      <c r="G32" s="210" t="s">
        <v>141</v>
      </c>
      <c r="H32" s="240"/>
      <c r="I32" s="240"/>
      <c r="J32" s="240"/>
      <c r="K32" s="168"/>
      <c r="M32" s="2" t="str">
        <f>TEXT(F20,"#,###")&amp;"/"&amp;TEXT(G22,"#,###")</f>
        <v>/</v>
      </c>
    </row>
    <row r="33" spans="2:18" ht="19.149999999999999" customHeight="1">
      <c r="B33" s="169"/>
      <c r="C33" s="125"/>
      <c r="G33" s="210" t="s">
        <v>141</v>
      </c>
      <c r="H33" s="226">
        <f>IF(G22=0,0,ROUNDDOWN(F20/G22*100,1))</f>
        <v>0</v>
      </c>
      <c r="I33" s="2" t="s">
        <v>146</v>
      </c>
      <c r="K33" s="168"/>
    </row>
    <row r="34" spans="2:18" ht="19.149999999999999" customHeight="1">
      <c r="B34" s="169"/>
      <c r="C34" s="125"/>
      <c r="G34" s="2" t="s">
        <v>145</v>
      </c>
      <c r="H34" s="2" t="s">
        <v>181</v>
      </c>
      <c r="K34" s="168"/>
    </row>
    <row r="35" spans="2:18" ht="19.149999999999999" customHeight="1">
      <c r="B35" s="169"/>
      <c r="C35" s="125"/>
      <c r="G35" s="210" t="s">
        <v>141</v>
      </c>
      <c r="H35" s="240"/>
      <c r="I35" s="240"/>
      <c r="J35" s="240"/>
      <c r="K35" s="168"/>
      <c r="M35" s="2" t="str">
        <f>IF(G14=0,"対象経費A1",TEXT(G14,"#,###"))&amp;"×(100%-"&amp;IF(H33=0,"控除率A4",H33&amp;"％")&amp;")"</f>
        <v>対象経費A1×(100%-控除率A4)</v>
      </c>
    </row>
    <row r="36" spans="2:18" ht="19.149999999999999" customHeight="1">
      <c r="B36" s="169"/>
      <c r="C36" s="125"/>
      <c r="G36" s="210" t="s">
        <v>141</v>
      </c>
      <c r="H36" s="241">
        <f>ROUND(G14*(100-H33)/100,0)</f>
        <v>0</v>
      </c>
      <c r="I36" s="2" t="s">
        <v>144</v>
      </c>
      <c r="K36" s="168"/>
    </row>
    <row r="37" spans="2:18" ht="19.149999999999999" customHeight="1">
      <c r="B37" s="169"/>
      <c r="C37" s="125"/>
      <c r="D37" s="2" t="s">
        <v>143</v>
      </c>
      <c r="K37" s="168"/>
    </row>
    <row r="38" spans="2:18" ht="19.149999999999999" customHeight="1">
      <c r="B38" s="169"/>
      <c r="C38" s="125"/>
      <c r="H38" s="242">
        <f>I15</f>
        <v>0</v>
      </c>
      <c r="I38" s="2" t="s">
        <v>142</v>
      </c>
      <c r="K38" s="168"/>
      <c r="N38" s="142" t="s">
        <v>101</v>
      </c>
      <c r="O38" s="141"/>
      <c r="P38" s="140"/>
    </row>
    <row r="39" spans="2:18" ht="19.149999999999999" customHeight="1" thickBot="1">
      <c r="B39" s="169"/>
      <c r="C39" s="125"/>
      <c r="K39" s="168"/>
      <c r="N39" s="135" t="s">
        <v>102</v>
      </c>
      <c r="O39" s="134" t="s">
        <v>103</v>
      </c>
      <c r="P39" s="133" t="s">
        <v>104</v>
      </c>
    </row>
    <row r="40" spans="2:18" ht="19.149999999999999" customHeight="1">
      <c r="B40" s="169"/>
      <c r="C40" s="125"/>
      <c r="D40" s="171" t="s">
        <v>184</v>
      </c>
      <c r="E40" s="171"/>
      <c r="F40" s="234" t="s">
        <v>196</v>
      </c>
      <c r="G40" s="171"/>
      <c r="H40" s="171"/>
      <c r="I40" s="171"/>
      <c r="J40" s="171"/>
      <c r="K40" s="170"/>
      <c r="L40" s="2" t="s">
        <v>140</v>
      </c>
      <c r="M40" s="2">
        <v>1.1000000000000001</v>
      </c>
      <c r="N40" s="132" t="s">
        <v>105</v>
      </c>
      <c r="O40" s="131" t="s">
        <v>105</v>
      </c>
      <c r="P40" s="130" t="s">
        <v>106</v>
      </c>
    </row>
    <row r="41" spans="2:18" ht="19.149999999999999" customHeight="1">
      <c r="B41" s="169"/>
      <c r="C41" s="125"/>
      <c r="F41" s="240"/>
      <c r="H41" s="243">
        <f>ROUNDDOWN(ROUNDDOWN(E10/1000,0)-(G25+G28)*M40,0)</f>
        <v>0</v>
      </c>
      <c r="I41" s="2" t="s">
        <v>197</v>
      </c>
      <c r="K41" s="168"/>
      <c r="L41" s="2" t="str">
        <f>"="&amp;IF(F20=0,"4契約額",TEXT(ROUNDDOWN(E10/1000,0),"#,###"))&amp;"－("&amp;IF(F20=0,"①",G25)&amp;"+"&amp;IF(F20=0,"②）",G28&amp;")")&amp;"*"&amp;IF(F20=0,"消費税率",M40)</f>
        <v>=4契約額－(①+②）*消費税率</v>
      </c>
      <c r="N41" s="129">
        <f>ROUND(IF(ISERROR(#REF!*$M$46),0,#REF!*$M$46),0)</f>
        <v>0</v>
      </c>
      <c r="O41" s="128">
        <f>IF(ISERROR(#REF!*$M$46),0,#REF!*$M$46)</f>
        <v>0</v>
      </c>
      <c r="P41" s="127"/>
      <c r="Q41" s="126"/>
    </row>
    <row r="42" spans="2:18" ht="19.149999999999999" customHeight="1" thickBot="1">
      <c r="B42" s="167"/>
      <c r="C42" s="166"/>
      <c r="D42" s="165"/>
      <c r="E42" s="165"/>
      <c r="F42" s="165"/>
      <c r="G42" s="165"/>
      <c r="H42" s="165"/>
      <c r="I42" s="165"/>
      <c r="J42" s="165"/>
      <c r="K42" s="164"/>
      <c r="N42" s="124">
        <f>ROUND(IF(ISERROR(#REF!*$M$46),0,#REF!*$M$46),0)</f>
        <v>0</v>
      </c>
      <c r="O42" s="123">
        <f>IF(ISERROR(#REF!*$M$46),0,#REF!*$M$46)</f>
        <v>0</v>
      </c>
      <c r="P42" s="122"/>
      <c r="Q42" s="114">
        <f>+F46</f>
        <v>0</v>
      </c>
      <c r="R42" s="121" t="s">
        <v>107</v>
      </c>
    </row>
    <row r="43" spans="2:18" ht="19.149999999999999" customHeight="1" thickTop="1" thickBot="1">
      <c r="B43" s="143"/>
      <c r="C43" s="119"/>
      <c r="D43" s="119"/>
      <c r="E43" s="119"/>
      <c r="F43" s="119"/>
      <c r="G43" s="119"/>
      <c r="H43" s="119"/>
      <c r="K43" s="210"/>
      <c r="N43" s="116">
        <f>SUM(N41:N42)</f>
        <v>0</v>
      </c>
      <c r="O43" s="115">
        <f>SUM(O41:O42)</f>
        <v>0</v>
      </c>
      <c r="P43" s="115">
        <f>SUM(P41:P42)</f>
        <v>0</v>
      </c>
      <c r="Q43" s="114">
        <f>+Q42-N43</f>
        <v>0</v>
      </c>
      <c r="R43" s="113" t="s">
        <v>108</v>
      </c>
    </row>
    <row r="44" spans="2:18" ht="19.149999999999999" customHeight="1" thickTop="1">
      <c r="B44" s="233" t="s">
        <v>137</v>
      </c>
      <c r="C44" s="203" t="s">
        <v>190</v>
      </c>
      <c r="D44" s="139"/>
      <c r="E44" s="138" t="s">
        <v>188</v>
      </c>
      <c r="F44" s="235"/>
      <c r="H44" s="203" t="s">
        <v>191</v>
      </c>
      <c r="M44" s="2" t="str">
        <f>"＝"&amp;IF(E10=0,"4契約額",E10)&amp;"ー("&amp;IF(G25=0,"①",G25)&amp;"+"&amp;IF(G28=0,"②",G28)&amp;"）×"&amp;M40</f>
        <v>＝4契約額ー(①+②）×1.1</v>
      </c>
    </row>
    <row r="45" spans="2:18" ht="19.149999999999999" customHeight="1">
      <c r="B45" s="7"/>
      <c r="C45" s="131"/>
      <c r="D45" s="729" t="s">
        <v>194</v>
      </c>
      <c r="E45" s="730"/>
      <c r="F45" s="729" t="s">
        <v>186</v>
      </c>
      <c r="G45" s="730"/>
      <c r="H45" s="131" t="s">
        <v>193</v>
      </c>
    </row>
    <row r="46" spans="2:18" ht="19.149999999999999" customHeight="1">
      <c r="B46" s="7" t="s">
        <v>136</v>
      </c>
      <c r="C46" s="120">
        <f>SUM(E60,J60)</f>
        <v>0</v>
      </c>
      <c r="D46" s="733">
        <f>ROUNDDOWN(E10/1000,0)</f>
        <v>0</v>
      </c>
      <c r="E46" s="734"/>
      <c r="F46" s="731">
        <f>H41</f>
        <v>0</v>
      </c>
      <c r="G46" s="732"/>
      <c r="H46" s="227">
        <f>M46</f>
        <v>0</v>
      </c>
      <c r="M46" s="117">
        <f>IF(C46=0,0,ROUND(F46/C46,4))</f>
        <v>0</v>
      </c>
    </row>
    <row r="47" spans="2:18" ht="19.149999999999999" customHeight="1">
      <c r="H47" s="208"/>
      <c r="N47" s="163" t="s">
        <v>100</v>
      </c>
    </row>
    <row r="48" spans="2:18" ht="19.149999999999999" customHeight="1" thickBot="1">
      <c r="H48" s="162"/>
      <c r="N48" s="135" t="s">
        <v>102</v>
      </c>
      <c r="O48" s="134" t="s">
        <v>103</v>
      </c>
      <c r="P48" s="133" t="s">
        <v>104</v>
      </c>
      <c r="Q48" s="126"/>
    </row>
    <row r="49" spans="3:20" ht="19.149999999999999" customHeight="1">
      <c r="C49" s="161" t="s">
        <v>109</v>
      </c>
      <c r="D49" s="160" t="s">
        <v>139</v>
      </c>
      <c r="E49" s="159" t="s">
        <v>190</v>
      </c>
      <c r="F49" s="228" t="s">
        <v>187</v>
      </c>
      <c r="H49" s="161" t="s">
        <v>109</v>
      </c>
      <c r="I49" s="160" t="s">
        <v>139</v>
      </c>
      <c r="J49" s="159" t="s">
        <v>190</v>
      </c>
      <c r="K49" s="228" t="s">
        <v>187</v>
      </c>
      <c r="N49" s="132" t="s">
        <v>105</v>
      </c>
      <c r="O49" s="131" t="s">
        <v>105</v>
      </c>
      <c r="P49" s="130" t="s">
        <v>106</v>
      </c>
      <c r="Q49" s="126"/>
    </row>
    <row r="50" spans="3:20" ht="19.149999999999999" customHeight="1">
      <c r="C50" s="158"/>
      <c r="D50" s="157"/>
      <c r="E50" s="156"/>
      <c r="F50" s="230">
        <f t="shared" ref="F50:F59" si="0">ROUND(O50+P50,0)</f>
        <v>0</v>
      </c>
      <c r="H50" s="158"/>
      <c r="I50" s="157"/>
      <c r="J50" s="156"/>
      <c r="K50" s="229">
        <f t="shared" ref="K50:K59" si="1">ROUND(S50+T50,0)</f>
        <v>0</v>
      </c>
      <c r="N50" s="129">
        <f t="shared" ref="N50:N56" si="2">ROUND(IF(ISERROR(E50*$M$46),0,E50*$M$46),0)</f>
        <v>0</v>
      </c>
      <c r="O50" s="128">
        <f t="shared" ref="O50:O59" si="3">IF(ISERROR(E50*$M$46),0,E50*$M$46)</f>
        <v>0</v>
      </c>
      <c r="P50" s="127"/>
      <c r="Q50" s="126"/>
      <c r="R50" s="129">
        <f t="shared" ref="R50:R59" si="4">ROUND(IF(ISERROR(J50*$M$46),0,J50*$M$46),0)</f>
        <v>0</v>
      </c>
      <c r="S50" s="128">
        <f t="shared" ref="S50:S59" si="5">IF(ISERROR(J50*$M$46),0,J50*$M$46)</f>
        <v>0</v>
      </c>
      <c r="T50" s="127"/>
    </row>
    <row r="51" spans="3:20" ht="19.149999999999999" customHeight="1">
      <c r="C51" s="154" t="s">
        <v>138</v>
      </c>
      <c r="D51" s="152"/>
      <c r="E51" s="151"/>
      <c r="F51" s="229">
        <f t="shared" si="0"/>
        <v>0</v>
      </c>
      <c r="H51" s="154" t="s">
        <v>119</v>
      </c>
      <c r="I51" s="152"/>
      <c r="J51" s="151"/>
      <c r="K51" s="229">
        <f t="shared" si="1"/>
        <v>0</v>
      </c>
      <c r="N51" s="150">
        <f t="shared" si="2"/>
        <v>0</v>
      </c>
      <c r="O51" s="149">
        <f t="shared" si="3"/>
        <v>0</v>
      </c>
      <c r="P51" s="148"/>
      <c r="Q51" s="126"/>
      <c r="R51" s="150">
        <f t="shared" si="4"/>
        <v>0</v>
      </c>
      <c r="S51" s="149">
        <f t="shared" si="5"/>
        <v>0</v>
      </c>
      <c r="T51" s="148"/>
    </row>
    <row r="52" spans="3:20" ht="19.149999999999999" customHeight="1">
      <c r="C52" s="154"/>
      <c r="D52" s="152"/>
      <c r="E52" s="151"/>
      <c r="F52" s="229">
        <f t="shared" si="0"/>
        <v>0</v>
      </c>
      <c r="H52" s="154"/>
      <c r="I52" s="152"/>
      <c r="J52" s="151"/>
      <c r="K52" s="229">
        <f t="shared" si="1"/>
        <v>0</v>
      </c>
      <c r="N52" s="150">
        <f t="shared" si="2"/>
        <v>0</v>
      </c>
      <c r="O52" s="149">
        <f t="shared" si="3"/>
        <v>0</v>
      </c>
      <c r="P52" s="148"/>
      <c r="Q52" s="126"/>
      <c r="R52" s="150">
        <f t="shared" si="4"/>
        <v>0</v>
      </c>
      <c r="S52" s="149">
        <f t="shared" si="5"/>
        <v>0</v>
      </c>
      <c r="T52" s="148"/>
    </row>
    <row r="53" spans="3:20" ht="19.149999999999999" customHeight="1">
      <c r="C53" s="154"/>
      <c r="D53" s="152"/>
      <c r="E53" s="151"/>
      <c r="F53" s="229">
        <f t="shared" si="0"/>
        <v>0</v>
      </c>
      <c r="H53" s="154"/>
      <c r="I53" s="152"/>
      <c r="J53" s="151"/>
      <c r="K53" s="229">
        <f t="shared" si="1"/>
        <v>0</v>
      </c>
      <c r="N53" s="150">
        <f t="shared" si="2"/>
        <v>0</v>
      </c>
      <c r="O53" s="149">
        <f t="shared" si="3"/>
        <v>0</v>
      </c>
      <c r="P53" s="148"/>
      <c r="Q53" s="126"/>
      <c r="R53" s="150">
        <f t="shared" si="4"/>
        <v>0</v>
      </c>
      <c r="S53" s="149">
        <f t="shared" si="5"/>
        <v>0</v>
      </c>
      <c r="T53" s="148"/>
    </row>
    <row r="54" spans="3:20" ht="19.149999999999999" customHeight="1">
      <c r="C54" s="154"/>
      <c r="D54" s="152"/>
      <c r="E54" s="151"/>
      <c r="F54" s="229">
        <f t="shared" si="0"/>
        <v>0</v>
      </c>
      <c r="H54" s="154"/>
      <c r="I54" s="152"/>
      <c r="J54" s="151"/>
      <c r="K54" s="229">
        <f t="shared" si="1"/>
        <v>0</v>
      </c>
      <c r="N54" s="150">
        <f t="shared" si="2"/>
        <v>0</v>
      </c>
      <c r="O54" s="149">
        <f t="shared" si="3"/>
        <v>0</v>
      </c>
      <c r="P54" s="148"/>
      <c r="Q54" s="126"/>
      <c r="R54" s="150">
        <f t="shared" si="4"/>
        <v>0</v>
      </c>
      <c r="S54" s="149">
        <f t="shared" si="5"/>
        <v>0</v>
      </c>
      <c r="T54" s="148"/>
    </row>
    <row r="55" spans="3:20" ht="19.149999999999999" customHeight="1">
      <c r="C55" s="154"/>
      <c r="D55" s="152"/>
      <c r="E55" s="151"/>
      <c r="F55" s="229">
        <f t="shared" si="0"/>
        <v>0</v>
      </c>
      <c r="H55" s="154"/>
      <c r="I55" s="152"/>
      <c r="J55" s="151"/>
      <c r="K55" s="229">
        <f t="shared" si="1"/>
        <v>0</v>
      </c>
      <c r="N55" s="150">
        <f t="shared" si="2"/>
        <v>0</v>
      </c>
      <c r="O55" s="149">
        <f t="shared" si="3"/>
        <v>0</v>
      </c>
      <c r="P55" s="148"/>
      <c r="Q55" s="126"/>
      <c r="R55" s="150">
        <f t="shared" si="4"/>
        <v>0</v>
      </c>
      <c r="S55" s="149">
        <f t="shared" si="5"/>
        <v>0</v>
      </c>
      <c r="T55" s="148"/>
    </row>
    <row r="56" spans="3:20" ht="19.149999999999999" customHeight="1">
      <c r="C56" s="154"/>
      <c r="D56" s="152"/>
      <c r="E56" s="151"/>
      <c r="F56" s="229">
        <f t="shared" si="0"/>
        <v>0</v>
      </c>
      <c r="H56" s="154"/>
      <c r="I56" s="152"/>
      <c r="J56" s="151"/>
      <c r="K56" s="229">
        <f t="shared" si="1"/>
        <v>0</v>
      </c>
      <c r="N56" s="150">
        <f t="shared" si="2"/>
        <v>0</v>
      </c>
      <c r="O56" s="149">
        <f t="shared" si="3"/>
        <v>0</v>
      </c>
      <c r="P56" s="148"/>
      <c r="Q56" s="126"/>
      <c r="R56" s="150">
        <f t="shared" si="4"/>
        <v>0</v>
      </c>
      <c r="S56" s="149">
        <f t="shared" si="5"/>
        <v>0</v>
      </c>
      <c r="T56" s="148"/>
    </row>
    <row r="57" spans="3:20" ht="19.149999999999999" customHeight="1">
      <c r="C57" s="154"/>
      <c r="D57" s="152"/>
      <c r="E57" s="151"/>
      <c r="F57" s="229"/>
      <c r="H57" s="154"/>
      <c r="I57" s="152"/>
      <c r="J57" s="151"/>
      <c r="K57" s="229">
        <f t="shared" si="1"/>
        <v>0</v>
      </c>
      <c r="N57" s="150"/>
      <c r="O57" s="149">
        <f t="shared" si="3"/>
        <v>0</v>
      </c>
      <c r="P57" s="148"/>
      <c r="Q57" s="126"/>
      <c r="R57" s="150">
        <f t="shared" si="4"/>
        <v>0</v>
      </c>
      <c r="S57" s="149">
        <f t="shared" si="5"/>
        <v>0</v>
      </c>
      <c r="T57" s="148"/>
    </row>
    <row r="58" spans="3:20" ht="19.149999999999999" customHeight="1">
      <c r="C58" s="154"/>
      <c r="D58" s="152"/>
      <c r="E58" s="151"/>
      <c r="F58" s="229">
        <f t="shared" si="0"/>
        <v>0</v>
      </c>
      <c r="H58" s="154"/>
      <c r="I58" s="152"/>
      <c r="J58" s="151"/>
      <c r="K58" s="229">
        <f t="shared" si="1"/>
        <v>0</v>
      </c>
      <c r="N58" s="150">
        <f>ROUND(IF(ISERROR(E58*$M$46),0,E58*$M$46),0)</f>
        <v>0</v>
      </c>
      <c r="O58" s="149">
        <f t="shared" si="3"/>
        <v>0</v>
      </c>
      <c r="P58" s="148"/>
      <c r="Q58" s="126"/>
      <c r="R58" s="150">
        <f t="shared" si="4"/>
        <v>0</v>
      </c>
      <c r="S58" s="149">
        <f t="shared" si="5"/>
        <v>0</v>
      </c>
      <c r="T58" s="148"/>
    </row>
    <row r="59" spans="3:20" ht="19.149999999999999" customHeight="1" thickBot="1">
      <c r="C59" s="153"/>
      <c r="D59" s="152"/>
      <c r="E59" s="151"/>
      <c r="F59" s="229">
        <f t="shared" si="0"/>
        <v>0</v>
      </c>
      <c r="H59" s="153"/>
      <c r="I59" s="152"/>
      <c r="J59" s="151"/>
      <c r="K59" s="229">
        <f t="shared" si="1"/>
        <v>0</v>
      </c>
      <c r="N59" s="150">
        <f>ROUND(IF(ISERROR(E59*$M$46),0,E59*$M$46),0)</f>
        <v>0</v>
      </c>
      <c r="O59" s="149">
        <f t="shared" si="3"/>
        <v>0</v>
      </c>
      <c r="P59" s="148"/>
      <c r="Q59" s="1"/>
      <c r="R59" s="150">
        <f t="shared" si="4"/>
        <v>0</v>
      </c>
      <c r="S59" s="149">
        <f t="shared" si="5"/>
        <v>0</v>
      </c>
      <c r="T59" s="148"/>
    </row>
    <row r="60" spans="3:20" ht="19.149999999999999" customHeight="1" thickTop="1" thickBot="1">
      <c r="C60" s="147" t="s">
        <v>1</v>
      </c>
      <c r="D60" s="146">
        <f>COUNTA(D50:D59)</f>
        <v>0</v>
      </c>
      <c r="E60" s="145">
        <f>SUM(E50:E59)</f>
        <v>0</v>
      </c>
      <c r="F60" s="244">
        <f>SUM(F50:F59)</f>
        <v>0</v>
      </c>
      <c r="H60" s="147" t="s">
        <v>1</v>
      </c>
      <c r="I60" s="146">
        <f>COUNTA(I50:I59)</f>
        <v>0</v>
      </c>
      <c r="J60" s="145">
        <f>SUM(J50:J59)</f>
        <v>0</v>
      </c>
      <c r="K60" s="244">
        <f>SUM(K50:K59)</f>
        <v>0</v>
      </c>
      <c r="N60" s="116">
        <f>SUM(N50:N59)</f>
        <v>0</v>
      </c>
      <c r="O60" s="115">
        <f>SUM(O50:O59)</f>
        <v>0</v>
      </c>
      <c r="P60" s="115">
        <f>SUM(P50:P59)</f>
        <v>0</v>
      </c>
      <c r="Q60" s="126"/>
      <c r="R60" s="116">
        <f>SUM(R50:R59)</f>
        <v>0</v>
      </c>
      <c r="S60" s="115">
        <f>SUM(S50:S59)</f>
        <v>0</v>
      </c>
      <c r="T60" s="115">
        <f>SUM(T50:T59)</f>
        <v>0</v>
      </c>
    </row>
    <row r="61" spans="3:20" ht="19.149999999999999" customHeight="1">
      <c r="C61" s="144"/>
      <c r="D61" s="2" t="s">
        <v>192</v>
      </c>
    </row>
  </sheetData>
  <mergeCells count="13">
    <mergeCell ref="E10:F10"/>
    <mergeCell ref="G25:H25"/>
    <mergeCell ref="G28:H28"/>
    <mergeCell ref="E12:G12"/>
    <mergeCell ref="E18:F18"/>
    <mergeCell ref="G20:H20"/>
    <mergeCell ref="G14:H14"/>
    <mergeCell ref="I12:J12"/>
    <mergeCell ref="D45:E45"/>
    <mergeCell ref="F45:G45"/>
    <mergeCell ref="F46:G46"/>
    <mergeCell ref="D46:E46"/>
    <mergeCell ref="G22:H22"/>
  </mergeCells>
  <phoneticPr fontId="6"/>
  <pageMargins left="1.1811023622047245" right="0.39370078740157483" top="1.1811023622047245" bottom="0.39370078740157483" header="0.31496062992125984" footer="0.31496062992125984"/>
  <pageSetup paperSize="9" scale="65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2:L30"/>
  <sheetViews>
    <sheetView view="pageBreakPreview" zoomScale="80" zoomScaleNormal="100" zoomScaleSheetLayoutView="80" workbookViewId="0">
      <selection activeCell="C18" sqref="C18:C20"/>
    </sheetView>
  </sheetViews>
  <sheetFormatPr defaultColWidth="9" defaultRowHeight="16.5" customHeight="1"/>
  <cols>
    <col min="1" max="1" width="7.453125" style="2" customWidth="1"/>
    <col min="2" max="2" width="12.453125" style="2" customWidth="1"/>
    <col min="3" max="3" width="3.453125" style="2" customWidth="1"/>
    <col min="4" max="4" width="24.90625" style="2" customWidth="1"/>
    <col min="5" max="5" width="7.08984375" style="2" bestFit="1" customWidth="1"/>
    <col min="6" max="6" width="3.453125" style="2" bestFit="1" customWidth="1"/>
    <col min="7" max="7" width="11.453125" style="2" customWidth="1"/>
    <col min="8" max="8" width="20.36328125" style="2" bestFit="1" customWidth="1"/>
    <col min="9" max="10" width="9" style="2"/>
    <col min="11" max="11" width="10.81640625" style="2" bestFit="1" customWidth="1"/>
    <col min="12" max="16384" width="9" style="2"/>
  </cols>
  <sheetData>
    <row r="2" spans="1:12" ht="16.5" customHeight="1">
      <c r="A2" s="2" t="s">
        <v>395</v>
      </c>
    </row>
    <row r="3" spans="1:12" ht="16.5" customHeight="1">
      <c r="H3" s="644" t="str">
        <f>IF(K3="","第"&amp;"　",始めに!$D$7&amp;"第"&amp;K3)&amp;"号"</f>
        <v>第　号</v>
      </c>
      <c r="K3" s="642"/>
      <c r="L3" s="2" t="s">
        <v>641</v>
      </c>
    </row>
    <row r="4" spans="1:12" ht="16.5" customHeight="1">
      <c r="H4" s="646" t="str">
        <f>IF(K4="","令和　年　月　日",TEXT(K4,"ggge年m月d日"))</f>
        <v>令和　年　月　日</v>
      </c>
      <c r="K4" s="645"/>
      <c r="L4" s="2" t="s">
        <v>642</v>
      </c>
    </row>
    <row r="6" spans="1:12" ht="16.5" customHeight="1">
      <c r="A6" s="2" t="s">
        <v>199</v>
      </c>
    </row>
    <row r="7" spans="1:12" ht="16.5" customHeight="1">
      <c r="I7" s="2" t="s">
        <v>177</v>
      </c>
      <c r="J7" s="2" t="s">
        <v>210</v>
      </c>
    </row>
    <row r="8" spans="1:12" ht="16.5" customHeight="1">
      <c r="E8" s="2" t="s">
        <v>61</v>
      </c>
      <c r="G8" s="532" t="str">
        <f>IF(始めに!D2="","",始めに!D4)</f>
        <v/>
      </c>
    </row>
    <row r="9" spans="1:12" ht="16.5" customHeight="1">
      <c r="E9" s="2" t="s">
        <v>200</v>
      </c>
      <c r="G9" s="532" t="str">
        <f>IF(始めに!D2="","",始めに!D5)</f>
        <v/>
      </c>
    </row>
    <row r="11" spans="1:12" ht="16">
      <c r="D11" s="626" t="s">
        <v>592</v>
      </c>
    </row>
    <row r="13" spans="1:12" ht="16.5" customHeight="1">
      <c r="A13" s="2" t="s">
        <v>215</v>
      </c>
    </row>
    <row r="14" spans="1:12" ht="16.5" customHeight="1">
      <c r="C14" s="245"/>
    </row>
    <row r="15" spans="1:12" ht="16.5" customHeight="1">
      <c r="A15" s="2">
        <v>1</v>
      </c>
      <c r="B15" s="2" t="s">
        <v>209</v>
      </c>
      <c r="C15" s="707"/>
      <c r="D15" s="2" t="s">
        <v>201</v>
      </c>
    </row>
    <row r="16" spans="1:12" ht="16.5" customHeight="1">
      <c r="C16" s="707"/>
      <c r="D16" s="2" t="s">
        <v>203</v>
      </c>
    </row>
    <row r="17" spans="1:7" ht="16.5" customHeight="1">
      <c r="C17" s="245"/>
    </row>
    <row r="18" spans="1:7" ht="16.5" customHeight="1">
      <c r="A18" s="2">
        <v>2</v>
      </c>
      <c r="B18" s="2" t="s">
        <v>206</v>
      </c>
      <c r="C18" s="707"/>
      <c r="D18" s="96" t="s">
        <v>216</v>
      </c>
      <c r="F18" s="246"/>
    </row>
    <row r="19" spans="1:7" ht="16.5" customHeight="1">
      <c r="C19" s="707"/>
      <c r="D19" s="96" t="s">
        <v>217</v>
      </c>
      <c r="F19" s="246"/>
    </row>
    <row r="20" spans="1:7" ht="16.5" customHeight="1">
      <c r="C20" s="707"/>
      <c r="D20" s="96" t="s">
        <v>213</v>
      </c>
      <c r="F20" s="246"/>
    </row>
    <row r="22" spans="1:7" ht="16.5" customHeight="1">
      <c r="A22" s="2">
        <v>3</v>
      </c>
      <c r="B22" s="2" t="s">
        <v>211</v>
      </c>
      <c r="C22" s="224"/>
      <c r="D22" s="140" t="s">
        <v>222</v>
      </c>
      <c r="E22" s="224" t="s">
        <v>218</v>
      </c>
      <c r="F22" s="177"/>
      <c r="G22" s="140"/>
    </row>
    <row r="23" spans="1:7" ht="16.5" customHeight="1">
      <c r="C23" s="224"/>
      <c r="D23" s="248" t="s">
        <v>591</v>
      </c>
      <c r="E23" s="533" t="str">
        <f>IF(始めに!$D$2="","",始めに!D3)</f>
        <v/>
      </c>
      <c r="F23" s="534"/>
      <c r="G23" s="140"/>
    </row>
    <row r="24" spans="1:7" ht="16.5" customHeight="1">
      <c r="C24" s="224"/>
      <c r="D24" s="248" t="s">
        <v>220</v>
      </c>
      <c r="E24" s="749"/>
      <c r="F24" s="750"/>
      <c r="G24" s="751"/>
    </row>
    <row r="25" spans="1:7" ht="16.5" customHeight="1">
      <c r="C25" s="245"/>
    </row>
    <row r="26" spans="1:7" ht="16.5" customHeight="1">
      <c r="A26" s="2">
        <v>4</v>
      </c>
      <c r="B26" s="2" t="s">
        <v>212</v>
      </c>
      <c r="C26" s="245"/>
      <c r="D26" s="246" t="s">
        <v>214</v>
      </c>
    </row>
    <row r="27" spans="1:7" ht="16.5" customHeight="1">
      <c r="C27" s="245"/>
      <c r="D27" s="96" t="s">
        <v>230</v>
      </c>
    </row>
    <row r="28" spans="1:7" ht="16.5" customHeight="1">
      <c r="C28" s="245"/>
      <c r="D28" s="96" t="s">
        <v>231</v>
      </c>
    </row>
    <row r="29" spans="1:7" ht="16.5" customHeight="1">
      <c r="C29" s="245"/>
      <c r="D29" s="96"/>
    </row>
    <row r="30" spans="1:7" ht="16.5" customHeight="1">
      <c r="B30" s="97" t="s">
        <v>404</v>
      </c>
    </row>
  </sheetData>
  <mergeCells count="1">
    <mergeCell ref="E24:G24"/>
  </mergeCells>
  <phoneticPr fontId="6"/>
  <pageMargins left="0.78740157480314965" right="0.39370078740157483" top="1.1811023622047245" bottom="0.39370078740157483" header="0.31496062992125984" footer="0.31496062992125984"/>
  <pageSetup paperSize="9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6" r:id="rId4" name="Check Box 28">
              <controlPr defaultSize="0" autoFill="0" autoLine="0" autoPict="0">
                <anchor moveWithCells="1">
                  <from>
                    <xdr:col>2</xdr:col>
                    <xdr:colOff>12700</xdr:colOff>
                    <xdr:row>27</xdr:row>
                    <xdr:rowOff>12700</xdr:rowOff>
                  </from>
                  <to>
                    <xdr:col>3</xdr:col>
                    <xdr:colOff>12700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5" name="Check Box 29">
              <controlPr defaultSize="0" autoFill="0" autoLine="0" autoPict="0">
                <anchor moveWithCells="1">
                  <from>
                    <xdr:col>2</xdr:col>
                    <xdr:colOff>12700</xdr:colOff>
                    <xdr:row>26</xdr:row>
                    <xdr:rowOff>12700</xdr:rowOff>
                  </from>
                  <to>
                    <xdr:col>3</xdr:col>
                    <xdr:colOff>12700</xdr:colOff>
                    <xdr:row>26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6" name="Check Box 30">
              <controlPr defaultSize="0" autoFill="0" autoLine="0" autoPict="0">
                <anchor moveWithCells="1">
                  <from>
                    <xdr:col>2</xdr:col>
                    <xdr:colOff>12700</xdr:colOff>
                    <xdr:row>25</xdr:row>
                    <xdr:rowOff>12700</xdr:rowOff>
                  </from>
                  <to>
                    <xdr:col>3</xdr:col>
                    <xdr:colOff>12700</xdr:colOff>
                    <xdr:row>25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7" name="Check Box 35">
              <controlPr defaultSize="0" autoFill="0" autoLine="0" autoPict="0">
                <anchor moveWithCells="1">
                  <from>
                    <xdr:col>2</xdr:col>
                    <xdr:colOff>12700</xdr:colOff>
                    <xdr:row>15</xdr:row>
                    <xdr:rowOff>12700</xdr:rowOff>
                  </from>
                  <to>
                    <xdr:col>3</xdr:col>
                    <xdr:colOff>12700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8" name="Check Box 36">
              <controlPr defaultSize="0" autoFill="0" autoLine="0" autoPict="0">
                <anchor moveWithCells="1">
                  <from>
                    <xdr:col>2</xdr:col>
                    <xdr:colOff>12700</xdr:colOff>
                    <xdr:row>14</xdr:row>
                    <xdr:rowOff>12700</xdr:rowOff>
                  </from>
                  <to>
                    <xdr:col>3</xdr:col>
                    <xdr:colOff>12700</xdr:colOff>
                    <xdr:row>14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9" name="Check Box 31">
              <controlPr defaultSize="0" autoFill="0" autoLine="0" autoPict="0">
                <anchor moveWithCells="1">
                  <from>
                    <xdr:col>2</xdr:col>
                    <xdr:colOff>12700</xdr:colOff>
                    <xdr:row>19</xdr:row>
                    <xdr:rowOff>12700</xdr:rowOff>
                  </from>
                  <to>
                    <xdr:col>3</xdr:col>
                    <xdr:colOff>12700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" name="Check Box 32">
              <controlPr defaultSize="0" autoFill="0" autoLine="0" autoPict="0">
                <anchor moveWithCells="1">
                  <from>
                    <xdr:col>2</xdr:col>
                    <xdr:colOff>12700</xdr:colOff>
                    <xdr:row>18</xdr:row>
                    <xdr:rowOff>12700</xdr:rowOff>
                  </from>
                  <to>
                    <xdr:col>3</xdr:col>
                    <xdr:colOff>12700</xdr:colOff>
                    <xdr:row>18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1" name="Check Box 33">
              <controlPr defaultSize="0" autoFill="0" autoLine="0" autoPict="0">
                <anchor moveWithCells="1">
                  <from>
                    <xdr:col>2</xdr:col>
                    <xdr:colOff>12700</xdr:colOff>
                    <xdr:row>17</xdr:row>
                    <xdr:rowOff>12700</xdr:rowOff>
                  </from>
                  <to>
                    <xdr:col>3</xdr:col>
                    <xdr:colOff>12700</xdr:colOff>
                    <xdr:row>17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0D78-13E8-4A09-9914-89542044BBC4}">
  <dimension ref="B1:U67"/>
  <sheetViews>
    <sheetView view="pageBreakPreview" zoomScale="70" zoomScaleNormal="100" zoomScaleSheetLayoutView="70" workbookViewId="0">
      <selection activeCell="L4" sqref="L2:L4"/>
    </sheetView>
  </sheetViews>
  <sheetFormatPr defaultColWidth="8.90625" defaultRowHeight="19.399999999999999" customHeight="1"/>
  <cols>
    <col min="1" max="1" width="8.90625" style="368"/>
    <col min="2" max="3" width="8.90625" style="368" customWidth="1"/>
    <col min="4" max="4" width="10" style="368" bestFit="1" customWidth="1"/>
    <col min="5" max="5" width="13.6328125" style="368" customWidth="1"/>
    <col min="6" max="6" width="16.08984375" style="369" customWidth="1"/>
    <col min="7" max="7" width="6.36328125" style="368" bestFit="1" customWidth="1"/>
    <col min="8" max="8" width="13.6328125" style="368" customWidth="1"/>
    <col min="9" max="9" width="14.90625" style="368" customWidth="1"/>
    <col min="10" max="10" width="13.6328125" style="368" customWidth="1"/>
    <col min="11" max="11" width="15" style="368" bestFit="1" customWidth="1"/>
    <col min="12" max="12" width="9.453125" style="368" customWidth="1"/>
    <col min="13" max="13" width="5" style="368" customWidth="1"/>
    <col min="14" max="14" width="3.453125" style="368" customWidth="1"/>
    <col min="15" max="15" width="30.90625" style="368" customWidth="1"/>
    <col min="16" max="16" width="4.453125" style="368" customWidth="1"/>
    <col min="17" max="17" width="11.08984375" style="368" bestFit="1" customWidth="1"/>
    <col min="18" max="19" width="9.90625" style="368" bestFit="1" customWidth="1"/>
    <col min="20" max="20" width="8.90625" style="368"/>
    <col min="21" max="21" width="11.08984375" style="368" bestFit="1" customWidth="1"/>
    <col min="22" max="16384" width="8.90625" style="368"/>
  </cols>
  <sheetData>
    <row r="1" spans="2:21" ht="19.399999999999999" customHeight="1">
      <c r="B1" s="2" t="s">
        <v>391</v>
      </c>
      <c r="J1" s="370"/>
      <c r="K1" s="369"/>
    </row>
    <row r="2" spans="2:21" s="369" customFormat="1" ht="19.399999999999999" customHeight="1">
      <c r="B2" s="371"/>
      <c r="C2" s="372"/>
      <c r="F2" s="430" t="s">
        <v>628</v>
      </c>
      <c r="I2" s="707"/>
      <c r="J2" s="2" t="s">
        <v>201</v>
      </c>
      <c r="K2" s="375"/>
      <c r="L2" s="707"/>
      <c r="M2" s="96" t="s">
        <v>216</v>
      </c>
      <c r="N2" s="375"/>
      <c r="O2" s="373"/>
      <c r="P2" s="373"/>
    </row>
    <row r="3" spans="2:21" s="369" customFormat="1" ht="19.399999999999999" customHeight="1">
      <c r="B3" s="371"/>
      <c r="C3" s="373"/>
      <c r="E3" s="373"/>
      <c r="F3" s="374"/>
      <c r="G3" s="373"/>
      <c r="H3" s="373"/>
      <c r="I3" s="707"/>
      <c r="J3" s="2" t="s">
        <v>203</v>
      </c>
      <c r="K3" s="375"/>
      <c r="L3" s="707"/>
      <c r="M3" s="96" t="s">
        <v>217</v>
      </c>
      <c r="N3" s="375"/>
      <c r="O3" s="373"/>
      <c r="P3" s="373"/>
    </row>
    <row r="4" spans="2:21" s="369" customFormat="1" ht="19.399999999999999" customHeight="1">
      <c r="B4" s="609" t="s">
        <v>610</v>
      </c>
      <c r="C4" s="610"/>
      <c r="D4" s="623" t="str">
        <f>IF(始めに!D2="","","　"&amp;始めに!D4)</f>
        <v/>
      </c>
      <c r="E4" s="624"/>
      <c r="F4" s="377" t="s">
        <v>62</v>
      </c>
      <c r="G4" s="619"/>
      <c r="H4" s="620" t="str">
        <f>IF(始めに!$D$2="","",始めに!D3)</f>
        <v/>
      </c>
      <c r="K4" s="375"/>
      <c r="L4" s="707"/>
      <c r="M4" s="96" t="s">
        <v>213</v>
      </c>
      <c r="N4" s="375"/>
      <c r="O4" s="373"/>
    </row>
    <row r="5" spans="2:21" s="369" customFormat="1" ht="19.399999999999999" customHeight="1">
      <c r="K5" s="375"/>
      <c r="L5" s="375"/>
      <c r="M5" s="375"/>
      <c r="N5" s="375"/>
    </row>
    <row r="6" spans="2:21" s="375" customFormat="1" ht="19.399999999999999" customHeight="1">
      <c r="B6" s="376" t="s">
        <v>317</v>
      </c>
      <c r="C6" s="376" t="s">
        <v>318</v>
      </c>
      <c r="D6" s="377" t="s">
        <v>319</v>
      </c>
      <c r="E6" s="378" t="s">
        <v>320</v>
      </c>
      <c r="F6" s="377" t="s">
        <v>321</v>
      </c>
      <c r="G6" s="379"/>
      <c r="H6" s="764" t="s">
        <v>322</v>
      </c>
      <c r="I6" s="764"/>
      <c r="J6" s="378" t="s">
        <v>323</v>
      </c>
      <c r="K6" s="378" t="s">
        <v>651</v>
      </c>
      <c r="L6" s="378" t="s">
        <v>324</v>
      </c>
      <c r="M6" s="380"/>
      <c r="N6" s="379"/>
      <c r="O6" s="381"/>
      <c r="R6" s="376" t="s">
        <v>325</v>
      </c>
      <c r="S6" s="376" t="s">
        <v>323</v>
      </c>
      <c r="U6" s="376" t="s">
        <v>326</v>
      </c>
    </row>
    <row r="7" spans="2:21" s="375" customFormat="1" ht="19.399999999999999" customHeight="1">
      <c r="B7" s="382"/>
      <c r="C7" s="382"/>
      <c r="D7" s="376" t="s">
        <v>327</v>
      </c>
      <c r="E7" s="383" t="s">
        <v>328</v>
      </c>
      <c r="F7" s="378" t="s">
        <v>329</v>
      </c>
      <c r="G7" s="376" t="s">
        <v>330</v>
      </c>
      <c r="H7" s="378" t="s">
        <v>331</v>
      </c>
      <c r="I7" s="378" t="s">
        <v>329</v>
      </c>
      <c r="J7" s="383" t="s">
        <v>332</v>
      </c>
      <c r="K7" s="383" t="s">
        <v>333</v>
      </c>
      <c r="L7" s="383" t="s">
        <v>649</v>
      </c>
      <c r="M7" s="369"/>
      <c r="N7" s="384"/>
      <c r="O7" s="385" t="s">
        <v>334</v>
      </c>
      <c r="R7" s="382" t="s">
        <v>335</v>
      </c>
      <c r="S7" s="382" t="s">
        <v>335</v>
      </c>
      <c r="U7" s="382" t="s">
        <v>336</v>
      </c>
    </row>
    <row r="8" spans="2:21" s="375" customFormat="1" ht="19.399999999999999" customHeight="1">
      <c r="B8" s="386" t="s">
        <v>337</v>
      </c>
      <c r="C8" s="386"/>
      <c r="D8" s="386" t="s">
        <v>338</v>
      </c>
      <c r="E8" s="387" t="s">
        <v>339</v>
      </c>
      <c r="F8" s="388" t="s">
        <v>340</v>
      </c>
      <c r="G8" s="386"/>
      <c r="H8" s="388"/>
      <c r="I8" s="388" t="s">
        <v>340</v>
      </c>
      <c r="J8" s="387" t="s">
        <v>341</v>
      </c>
      <c r="K8" s="387" t="s">
        <v>339</v>
      </c>
      <c r="L8" s="388" t="s">
        <v>342</v>
      </c>
      <c r="M8" s="389"/>
      <c r="N8" s="384"/>
      <c r="O8" s="390"/>
      <c r="R8" s="386"/>
      <c r="S8" s="386"/>
      <c r="U8" s="386"/>
    </row>
    <row r="9" spans="2:21" s="369" customFormat="1" ht="19.399999999999999" customHeight="1">
      <c r="B9" s="752"/>
      <c r="C9" s="752"/>
      <c r="D9" s="391"/>
      <c r="E9" s="684"/>
      <c r="F9" s="393"/>
      <c r="G9" s="761"/>
      <c r="H9" s="684"/>
      <c r="I9" s="393"/>
      <c r="J9" s="684"/>
      <c r="K9" s="688" t="str">
        <f>IF($J9="","",IF($H9="",$J9-$E9,$J9-$H9))</f>
        <v/>
      </c>
      <c r="L9" s="689" t="str">
        <f>IF($J9="","",IF(H9="",K9/E9*100,K9/H9*100))</f>
        <v/>
      </c>
      <c r="M9" s="396" t="str">
        <f>IF(E9="","","工")</f>
        <v/>
      </c>
      <c r="N9" s="379"/>
      <c r="O9" s="685" t="s">
        <v>343</v>
      </c>
      <c r="P9" s="368"/>
      <c r="Q9" s="398" t="s">
        <v>344</v>
      </c>
      <c r="R9" s="398"/>
      <c r="S9" s="399"/>
      <c r="U9" s="400">
        <v>1</v>
      </c>
    </row>
    <row r="10" spans="2:21" s="369" customFormat="1" ht="19.399999999999999" customHeight="1">
      <c r="B10" s="753"/>
      <c r="C10" s="753"/>
      <c r="D10" s="401"/>
      <c r="E10" s="392"/>
      <c r="F10" s="628"/>
      <c r="G10" s="762"/>
      <c r="H10" s="392"/>
      <c r="I10" s="628"/>
      <c r="J10" s="392"/>
      <c r="K10" s="688" t="str">
        <f>IF($J10="","",IF($H12="",$J10-$E10,$J10-$H10))</f>
        <v/>
      </c>
      <c r="L10" s="690"/>
      <c r="M10" s="404" t="str">
        <f>IF(E10="","","雑")</f>
        <v/>
      </c>
      <c r="N10" s="384"/>
      <c r="O10" s="686" t="s">
        <v>345</v>
      </c>
      <c r="P10" s="368"/>
      <c r="Q10" s="406" t="s">
        <v>346</v>
      </c>
      <c r="R10" s="407" t="str">
        <f>IF(H9="","",ROUNDUP(H10/H9,4))</f>
        <v/>
      </c>
      <c r="S10" s="408" t="str">
        <f>IF(J9="","",ROUNDUP(J10/J9,4))</f>
        <v/>
      </c>
      <c r="T10" s="409"/>
      <c r="U10" s="410">
        <v>2</v>
      </c>
    </row>
    <row r="11" spans="2:21" s="369" customFormat="1" ht="19.399999999999999" customHeight="1">
      <c r="B11" s="753"/>
      <c r="C11" s="753"/>
      <c r="D11" s="391"/>
      <c r="E11" s="392"/>
      <c r="F11" s="629"/>
      <c r="G11" s="762"/>
      <c r="H11" s="392"/>
      <c r="I11" s="629"/>
      <c r="J11" s="392"/>
      <c r="K11" s="688" t="str">
        <f>IF($J11="","",IF($H12="",$J11-$E11,$J11-$H11))</f>
        <v/>
      </c>
      <c r="L11" s="690"/>
      <c r="M11" s="404" t="str">
        <f>IF(E11="","","事")</f>
        <v/>
      </c>
      <c r="N11" s="384"/>
      <c r="O11" s="686" t="s">
        <v>347</v>
      </c>
      <c r="P11" s="368"/>
      <c r="Q11" s="406" t="s">
        <v>348</v>
      </c>
      <c r="R11" s="407" t="str">
        <f>IF(H9="","",ROUNDUP(H11/(H9+H10),4))</f>
        <v/>
      </c>
      <c r="S11" s="408" t="str">
        <f>IF(J9="","",ROUNDUP(J11/(J9+J10),4))</f>
        <v/>
      </c>
      <c r="T11" s="409"/>
      <c r="U11" s="410">
        <v>3</v>
      </c>
    </row>
    <row r="12" spans="2:21" s="369" customFormat="1" ht="19.399999999999999" customHeight="1">
      <c r="B12" s="754"/>
      <c r="C12" s="754"/>
      <c r="D12" s="627"/>
      <c r="E12" s="392" t="str">
        <f>IF(E9="","",SUM(E9,E10,E11))</f>
        <v/>
      </c>
      <c r="F12" s="630" t="s">
        <v>349</v>
      </c>
      <c r="G12" s="763"/>
      <c r="H12" s="414" t="str">
        <f>IF(H9="","",SUM(H9:H11))</f>
        <v/>
      </c>
      <c r="I12" s="630" t="s">
        <v>349</v>
      </c>
      <c r="J12" s="414" t="str">
        <f>IF(J9="","",SUM(J9:J11))</f>
        <v/>
      </c>
      <c r="K12" s="691" t="str">
        <f>IF(K9="","",SUM(K9:K11))</f>
        <v/>
      </c>
      <c r="L12" s="692"/>
      <c r="M12" s="404" t="str">
        <f>IF(E12="","","計")</f>
        <v/>
      </c>
      <c r="N12" s="404"/>
      <c r="O12" s="687"/>
      <c r="P12" s="368"/>
      <c r="Q12" s="406" t="s">
        <v>350</v>
      </c>
      <c r="R12" s="418" t="str">
        <f>IF(OR(E12="",H12=""),"",IF(H12/E12&gt;1.3,"３割増！",IF(H12/E12&lt;0.7,"３割減！","")))</f>
        <v/>
      </c>
      <c r="S12" s="418" t="str">
        <f>IF(E12="","",IF(J12/E12&gt;1.3,"３割増！",IF(J12/E12&lt;0.7,"３割減！","")))</f>
        <v/>
      </c>
      <c r="T12" s="419"/>
      <c r="U12" s="420">
        <v>4</v>
      </c>
    </row>
    <row r="13" spans="2:21" s="369" customFormat="1" ht="19.399999999999999" customHeight="1">
      <c r="B13" s="752"/>
      <c r="C13" s="752"/>
      <c r="D13" s="391"/>
      <c r="E13" s="684"/>
      <c r="F13" s="393"/>
      <c r="G13" s="761"/>
      <c r="H13" s="684"/>
      <c r="I13" s="393"/>
      <c r="J13" s="684"/>
      <c r="K13" s="688" t="str">
        <f>IF($J13="","",IF($H13="",$J13-$E13,$J13-$H13))</f>
        <v/>
      </c>
      <c r="L13" s="689" t="str">
        <f>IF($J13="","",IF(H13="",K13/E13*100,K13/H13*100))</f>
        <v/>
      </c>
      <c r="M13" s="396" t="str">
        <f>IF(E13="","","工")</f>
        <v/>
      </c>
      <c r="N13" s="379"/>
      <c r="O13" s="397" t="s">
        <v>343</v>
      </c>
      <c r="P13" s="368"/>
      <c r="Q13" s="398" t="s">
        <v>344</v>
      </c>
      <c r="R13" s="398"/>
      <c r="S13" s="399"/>
      <c r="U13" s="400">
        <v>1</v>
      </c>
    </row>
    <row r="14" spans="2:21" s="369" customFormat="1" ht="19.399999999999999" customHeight="1">
      <c r="B14" s="753"/>
      <c r="C14" s="753"/>
      <c r="D14" s="401"/>
      <c r="E14" s="392"/>
      <c r="F14" s="628"/>
      <c r="G14" s="762"/>
      <c r="H14" s="392"/>
      <c r="I14" s="628"/>
      <c r="J14" s="392"/>
      <c r="K14" s="688" t="str">
        <f>IF($J14="","",IF($H16="",$J14-$E14,$J14-$H14))</f>
        <v/>
      </c>
      <c r="L14" s="690"/>
      <c r="M14" s="404" t="str">
        <f>IF(E14="","","雑")</f>
        <v/>
      </c>
      <c r="N14" s="384"/>
      <c r="O14" s="405" t="s">
        <v>345</v>
      </c>
      <c r="P14" s="368"/>
      <c r="Q14" s="406" t="s">
        <v>346</v>
      </c>
      <c r="R14" s="407" t="str">
        <f>IF(H13="","",ROUNDUP(H14/H13,4))</f>
        <v/>
      </c>
      <c r="S14" s="408" t="str">
        <f>IF(J13="","",ROUNDUP(J14/J13,4))</f>
        <v/>
      </c>
      <c r="T14" s="409"/>
      <c r="U14" s="410">
        <v>2</v>
      </c>
    </row>
    <row r="15" spans="2:21" s="369" customFormat="1" ht="19.399999999999999" customHeight="1">
      <c r="B15" s="753"/>
      <c r="C15" s="753"/>
      <c r="D15" s="391"/>
      <c r="E15" s="392"/>
      <c r="F15" s="629"/>
      <c r="G15" s="762"/>
      <c r="H15" s="392"/>
      <c r="I15" s="629"/>
      <c r="J15" s="392"/>
      <c r="K15" s="688" t="str">
        <f>IF($J15="","",IF($H16="",$J15-$E15,$J15-$H15))</f>
        <v/>
      </c>
      <c r="L15" s="690"/>
      <c r="M15" s="404" t="str">
        <f>IF(E15="","","事")</f>
        <v/>
      </c>
      <c r="N15" s="384"/>
      <c r="O15" s="405" t="s">
        <v>347</v>
      </c>
      <c r="P15" s="368"/>
      <c r="Q15" s="406" t="s">
        <v>348</v>
      </c>
      <c r="R15" s="407" t="str">
        <f>IF(H13="","",ROUNDUP(H15/(H13+H14),4))</f>
        <v/>
      </c>
      <c r="S15" s="408" t="str">
        <f>IF(J13="","",ROUNDUP(J15/(J13+J14),4))</f>
        <v/>
      </c>
      <c r="T15" s="409"/>
      <c r="U15" s="410">
        <v>3</v>
      </c>
    </row>
    <row r="16" spans="2:21" s="369" customFormat="1" ht="19.399999999999999" customHeight="1">
      <c r="B16" s="754"/>
      <c r="C16" s="754"/>
      <c r="D16" s="627"/>
      <c r="E16" s="392" t="str">
        <f>IF(E13="","",SUM(E13,E14,E15))</f>
        <v/>
      </c>
      <c r="F16" s="630" t="s">
        <v>349</v>
      </c>
      <c r="G16" s="763"/>
      <c r="H16" s="414" t="str">
        <f>IF(H13="","",SUM(H13:H15))</f>
        <v/>
      </c>
      <c r="I16" s="630" t="s">
        <v>349</v>
      </c>
      <c r="J16" s="414" t="str">
        <f>IF(J13="","",SUM(J13:J15))</f>
        <v/>
      </c>
      <c r="K16" s="691" t="str">
        <f>IF(K13="","",SUM(K13:K15))</f>
        <v/>
      </c>
      <c r="L16" s="692"/>
      <c r="M16" s="404" t="str">
        <f>IF(E16="","","計")</f>
        <v/>
      </c>
      <c r="N16" s="404"/>
      <c r="O16" s="417"/>
      <c r="P16" s="368"/>
      <c r="Q16" s="406" t="s">
        <v>350</v>
      </c>
      <c r="R16" s="418" t="str">
        <f>IF(OR(E16="",H16=""),"",IF(H16/E16&gt;1.3,"３割増！",IF(H16/E16&lt;0.7,"３割減！","")))</f>
        <v/>
      </c>
      <c r="S16" s="418" t="str">
        <f>IF(E16="","",IF(J16/E16&gt;1.3,"３割増！",IF(J16/E16&lt;0.7,"３割減！","")))</f>
        <v/>
      </c>
      <c r="T16" s="419"/>
      <c r="U16" s="420">
        <v>4</v>
      </c>
    </row>
    <row r="17" spans="2:21" s="369" customFormat="1" ht="19.399999999999999" customHeight="1">
      <c r="B17" s="752"/>
      <c r="C17" s="752"/>
      <c r="D17" s="391"/>
      <c r="E17" s="684"/>
      <c r="F17" s="393"/>
      <c r="G17" s="761"/>
      <c r="H17" s="684"/>
      <c r="I17" s="393"/>
      <c r="J17" s="684"/>
      <c r="K17" s="688" t="str">
        <f>IF($J17="","",IF($H17="",$J17-$E17,$J17-$H17))</f>
        <v/>
      </c>
      <c r="L17" s="689" t="str">
        <f>IF($J17="","",IF(H17="",K17/E17*100,K17/H17*100))</f>
        <v/>
      </c>
      <c r="M17" s="396" t="str">
        <f>IF(E17="","","工")</f>
        <v/>
      </c>
      <c r="N17" s="379"/>
      <c r="O17" s="397" t="s">
        <v>343</v>
      </c>
      <c r="P17" s="368"/>
      <c r="Q17" s="398" t="s">
        <v>344</v>
      </c>
      <c r="R17" s="398"/>
      <c r="S17" s="399"/>
      <c r="U17" s="400">
        <v>1</v>
      </c>
    </row>
    <row r="18" spans="2:21" s="369" customFormat="1" ht="19.399999999999999" customHeight="1">
      <c r="B18" s="753"/>
      <c r="C18" s="753"/>
      <c r="D18" s="401"/>
      <c r="E18" s="392"/>
      <c r="F18" s="628"/>
      <c r="G18" s="762"/>
      <c r="H18" s="392"/>
      <c r="I18" s="628"/>
      <c r="J18" s="392"/>
      <c r="K18" s="688" t="str">
        <f>IF($J18="","",IF($H20="",$J18-$E18,$J18-$H18))</f>
        <v/>
      </c>
      <c r="L18" s="690"/>
      <c r="M18" s="404" t="str">
        <f>IF(E18="","","雑")</f>
        <v/>
      </c>
      <c r="N18" s="384"/>
      <c r="O18" s="405" t="s">
        <v>345</v>
      </c>
      <c r="P18" s="368"/>
      <c r="Q18" s="406" t="s">
        <v>346</v>
      </c>
      <c r="R18" s="407" t="str">
        <f>IF(H17="","",ROUNDUP(H18/H17,4))</f>
        <v/>
      </c>
      <c r="S18" s="408" t="str">
        <f>IF(J17="","",ROUNDUP(J18/J17,4))</f>
        <v/>
      </c>
      <c r="T18" s="409"/>
      <c r="U18" s="410">
        <v>2</v>
      </c>
    </row>
    <row r="19" spans="2:21" s="369" customFormat="1" ht="19.399999999999999" customHeight="1">
      <c r="B19" s="753"/>
      <c r="C19" s="753"/>
      <c r="D19" s="391"/>
      <c r="E19" s="392"/>
      <c r="F19" s="629"/>
      <c r="G19" s="762"/>
      <c r="H19" s="392"/>
      <c r="I19" s="629"/>
      <c r="J19" s="392"/>
      <c r="K19" s="688" t="str">
        <f>IF($J19="","",IF($H20="",$J19-$E19,$J19-$H19))</f>
        <v/>
      </c>
      <c r="L19" s="690"/>
      <c r="M19" s="404" t="str">
        <f>IF(E19="","","事")</f>
        <v/>
      </c>
      <c r="N19" s="384"/>
      <c r="O19" s="405" t="s">
        <v>347</v>
      </c>
      <c r="P19" s="368"/>
      <c r="Q19" s="406" t="s">
        <v>348</v>
      </c>
      <c r="R19" s="407" t="str">
        <f>IF(H17="","",ROUNDUP(H19/(H17+H18),4))</f>
        <v/>
      </c>
      <c r="S19" s="408" t="str">
        <f>IF(J17="","",ROUNDUP(J19/(J17+J18),4))</f>
        <v/>
      </c>
      <c r="T19" s="409"/>
      <c r="U19" s="410">
        <v>3</v>
      </c>
    </row>
    <row r="20" spans="2:21" s="369" customFormat="1" ht="19.399999999999999" customHeight="1">
      <c r="B20" s="754"/>
      <c r="C20" s="754"/>
      <c r="D20" s="627"/>
      <c r="E20" s="392" t="str">
        <f>IF(E17="","",SUM(E17,E18,E19))</f>
        <v/>
      </c>
      <c r="F20" s="630" t="s">
        <v>349</v>
      </c>
      <c r="G20" s="763"/>
      <c r="H20" s="414" t="str">
        <f>IF(H17="","",SUM(H17:H19))</f>
        <v/>
      </c>
      <c r="I20" s="630" t="s">
        <v>349</v>
      </c>
      <c r="J20" s="414" t="str">
        <f>IF(J17="","",SUM(J17:J19))</f>
        <v/>
      </c>
      <c r="K20" s="691" t="str">
        <f>IF(K17="","",SUM(K17:K19))</f>
        <v/>
      </c>
      <c r="L20" s="692"/>
      <c r="M20" s="404" t="str">
        <f>IF(E20="","","計")</f>
        <v/>
      </c>
      <c r="N20" s="404"/>
      <c r="O20" s="417"/>
      <c r="P20" s="368"/>
      <c r="Q20" s="406" t="s">
        <v>350</v>
      </c>
      <c r="R20" s="418" t="str">
        <f>IF(OR(E20="",H20=""),"",IF(H20/E20&gt;1.3,"３割増！",IF(H20/E20&lt;0.7,"３割減！","")))</f>
        <v/>
      </c>
      <c r="S20" s="418" t="str">
        <f>IF(E20="","",IF(J20/E20&gt;1.3,"３割増！",IF(J20/E20&lt;0.7,"３割減！","")))</f>
        <v/>
      </c>
      <c r="T20" s="419"/>
      <c r="U20" s="420">
        <v>4</v>
      </c>
    </row>
    <row r="21" spans="2:21" s="369" customFormat="1" ht="19.399999999999999" customHeight="1">
      <c r="B21" s="752"/>
      <c r="C21" s="752"/>
      <c r="D21" s="391"/>
      <c r="E21" s="684"/>
      <c r="F21" s="393"/>
      <c r="G21" s="761"/>
      <c r="H21" s="684"/>
      <c r="I21" s="393"/>
      <c r="J21" s="684"/>
      <c r="K21" s="688" t="str">
        <f>IF($J21="","",IF($H21="",$J21-$E21,$J21-$H21))</f>
        <v/>
      </c>
      <c r="L21" s="689" t="str">
        <f>IF($J21="","",IF(H21="",K21/E21*100,K21/H21*100))</f>
        <v/>
      </c>
      <c r="M21" s="396" t="str">
        <f>IF(E21="","","工")</f>
        <v/>
      </c>
      <c r="N21" s="379"/>
      <c r="O21" s="397" t="s">
        <v>343</v>
      </c>
      <c r="P21" s="368"/>
      <c r="Q21" s="398" t="s">
        <v>344</v>
      </c>
      <c r="R21" s="398"/>
      <c r="S21" s="399"/>
      <c r="U21" s="400">
        <v>1</v>
      </c>
    </row>
    <row r="22" spans="2:21" s="369" customFormat="1" ht="19.399999999999999" customHeight="1">
      <c r="B22" s="753"/>
      <c r="C22" s="753"/>
      <c r="D22" s="401"/>
      <c r="E22" s="392"/>
      <c r="F22" s="628"/>
      <c r="G22" s="762"/>
      <c r="H22" s="392"/>
      <c r="I22" s="628"/>
      <c r="J22" s="392"/>
      <c r="K22" s="688" t="str">
        <f>IF($J22="","",IF($H24="",$J22-$E22,$J22-$H22))</f>
        <v/>
      </c>
      <c r="L22" s="690"/>
      <c r="M22" s="404" t="str">
        <f>IF(E22="","","雑")</f>
        <v/>
      </c>
      <c r="N22" s="384"/>
      <c r="O22" s="405" t="s">
        <v>345</v>
      </c>
      <c r="P22" s="368"/>
      <c r="Q22" s="406" t="s">
        <v>346</v>
      </c>
      <c r="R22" s="407" t="str">
        <f>IF(H21="","",ROUNDUP(H22/H21,4))</f>
        <v/>
      </c>
      <c r="S22" s="408" t="str">
        <f>IF(J21="","",ROUNDUP(J22/J21,4))</f>
        <v/>
      </c>
      <c r="T22" s="409"/>
      <c r="U22" s="410">
        <v>2</v>
      </c>
    </row>
    <row r="23" spans="2:21" s="369" customFormat="1" ht="19.399999999999999" customHeight="1">
      <c r="B23" s="753"/>
      <c r="C23" s="753"/>
      <c r="D23" s="391"/>
      <c r="E23" s="392"/>
      <c r="F23" s="629"/>
      <c r="G23" s="762"/>
      <c r="H23" s="392"/>
      <c r="I23" s="629"/>
      <c r="J23" s="392"/>
      <c r="K23" s="688" t="str">
        <f>IF($J23="","",IF($H24="",$J23-$E23,$J23-$H23))</f>
        <v/>
      </c>
      <c r="L23" s="690"/>
      <c r="M23" s="404" t="str">
        <f>IF(E23="","","事")</f>
        <v/>
      </c>
      <c r="N23" s="384"/>
      <c r="O23" s="405" t="s">
        <v>347</v>
      </c>
      <c r="P23" s="368"/>
      <c r="Q23" s="406" t="s">
        <v>348</v>
      </c>
      <c r="R23" s="407" t="str">
        <f>IF(H21="","",ROUNDUP(H23/(H21+H22),4))</f>
        <v/>
      </c>
      <c r="S23" s="408" t="str">
        <f>IF(J21="","",ROUNDUP(J23/(J21+J22),4))</f>
        <v/>
      </c>
      <c r="T23" s="409"/>
      <c r="U23" s="410">
        <v>3</v>
      </c>
    </row>
    <row r="24" spans="2:21" s="369" customFormat="1" ht="19.399999999999999" customHeight="1">
      <c r="B24" s="754"/>
      <c r="C24" s="754"/>
      <c r="D24" s="627"/>
      <c r="E24" s="392" t="str">
        <f>IF(E21="","",SUM(E21,E22,E23))</f>
        <v/>
      </c>
      <c r="F24" s="630" t="s">
        <v>349</v>
      </c>
      <c r="G24" s="763"/>
      <c r="H24" s="414" t="str">
        <f>IF(H21="","",SUM(H21:H23))</f>
        <v/>
      </c>
      <c r="I24" s="630" t="s">
        <v>349</v>
      </c>
      <c r="J24" s="414" t="str">
        <f>IF(J21="","",SUM(J21:J23))</f>
        <v/>
      </c>
      <c r="K24" s="691" t="str">
        <f>IF(K21="","",SUM(K21:K23))</f>
        <v/>
      </c>
      <c r="L24" s="692"/>
      <c r="M24" s="404" t="str">
        <f>IF(E24="","","計")</f>
        <v/>
      </c>
      <c r="N24" s="404"/>
      <c r="O24" s="417"/>
      <c r="P24" s="368"/>
      <c r="Q24" s="406" t="s">
        <v>350</v>
      </c>
      <c r="R24" s="418" t="str">
        <f>IF(OR(E24="",H24=""),"",IF(H24/E24&gt;1.3,"３割増！",IF(H24/E24&lt;0.7,"３割減！","")))</f>
        <v/>
      </c>
      <c r="S24" s="418" t="str">
        <f>IF(E24="","",IF(J24/E24&gt;1.3,"３割増！",IF(J24/E24&lt;0.7,"３割減！","")))</f>
        <v/>
      </c>
      <c r="T24" s="419"/>
      <c r="U24" s="420">
        <v>4</v>
      </c>
    </row>
    <row r="25" spans="2:21" s="369" customFormat="1" ht="19.399999999999999" customHeight="1">
      <c r="B25" s="752"/>
      <c r="C25" s="752"/>
      <c r="D25" s="391"/>
      <c r="E25" s="684"/>
      <c r="F25" s="393"/>
      <c r="G25" s="761"/>
      <c r="H25" s="684"/>
      <c r="I25" s="393"/>
      <c r="J25" s="684"/>
      <c r="K25" s="688" t="str">
        <f>IF($J25="","",IF($H25="",$J25-$E25,$J25-$H25))</f>
        <v/>
      </c>
      <c r="L25" s="689" t="str">
        <f>IF($J25="","",IF(H25="",K25/E25*100,K25/H25*100))</f>
        <v/>
      </c>
      <c r="M25" s="396" t="str">
        <f>IF(E25="","","工")</f>
        <v/>
      </c>
      <c r="N25" s="379"/>
      <c r="O25" s="397" t="s">
        <v>343</v>
      </c>
      <c r="P25" s="368"/>
      <c r="Q25" s="398" t="s">
        <v>344</v>
      </c>
      <c r="R25" s="398"/>
      <c r="S25" s="399"/>
      <c r="U25" s="400">
        <v>1</v>
      </c>
    </row>
    <row r="26" spans="2:21" s="369" customFormat="1" ht="19.399999999999999" customHeight="1">
      <c r="B26" s="753"/>
      <c r="C26" s="753"/>
      <c r="D26" s="401"/>
      <c r="E26" s="392"/>
      <c r="F26" s="628"/>
      <c r="G26" s="762"/>
      <c r="H26" s="392"/>
      <c r="I26" s="628"/>
      <c r="J26" s="392"/>
      <c r="K26" s="688" t="str">
        <f>IF($J26="","",IF($H28="",$J26-$E26,$J26-$H26))</f>
        <v/>
      </c>
      <c r="L26" s="690"/>
      <c r="M26" s="404" t="str">
        <f>IF(E26="","","雑")</f>
        <v/>
      </c>
      <c r="N26" s="384"/>
      <c r="O26" s="405" t="s">
        <v>345</v>
      </c>
      <c r="P26" s="368"/>
      <c r="Q26" s="406" t="s">
        <v>346</v>
      </c>
      <c r="R26" s="407" t="str">
        <f>IF(H25="","",ROUNDUP(H26/H25,4))</f>
        <v/>
      </c>
      <c r="S26" s="408" t="str">
        <f>IF(J25="","",ROUNDUP(J26/J25,4))</f>
        <v/>
      </c>
      <c r="T26" s="409"/>
      <c r="U26" s="410">
        <v>2</v>
      </c>
    </row>
    <row r="27" spans="2:21" s="369" customFormat="1" ht="19.399999999999999" customHeight="1">
      <c r="B27" s="753"/>
      <c r="C27" s="753"/>
      <c r="D27" s="391"/>
      <c r="E27" s="392"/>
      <c r="F27" s="629"/>
      <c r="G27" s="762"/>
      <c r="H27" s="392"/>
      <c r="I27" s="629"/>
      <c r="J27" s="392"/>
      <c r="K27" s="688" t="str">
        <f>IF($J27="","",IF($H28="",$J27-$E27,$J27-$H27))</f>
        <v/>
      </c>
      <c r="L27" s="690"/>
      <c r="M27" s="404" t="str">
        <f>IF(E27="","","事")</f>
        <v/>
      </c>
      <c r="N27" s="384"/>
      <c r="O27" s="405" t="s">
        <v>347</v>
      </c>
      <c r="P27" s="368"/>
      <c r="Q27" s="406" t="s">
        <v>348</v>
      </c>
      <c r="R27" s="407" t="str">
        <f>IF(H25="","",ROUNDUP(H27/(H25+H26),4))</f>
        <v/>
      </c>
      <c r="S27" s="408" t="str">
        <f>IF(J25="","",ROUNDUP(J27/(J25+J26),4))</f>
        <v/>
      </c>
      <c r="T27" s="409"/>
      <c r="U27" s="410">
        <v>3</v>
      </c>
    </row>
    <row r="28" spans="2:21" s="369" customFormat="1" ht="19.399999999999999" customHeight="1">
      <c r="B28" s="754"/>
      <c r="C28" s="754"/>
      <c r="D28" s="627"/>
      <c r="E28" s="392" t="str">
        <f>IF(E25="","",SUM(E25,E26,E27))</f>
        <v/>
      </c>
      <c r="F28" s="630" t="s">
        <v>349</v>
      </c>
      <c r="G28" s="763"/>
      <c r="H28" s="414" t="str">
        <f>IF(H25="","",SUM(H25:H27))</f>
        <v/>
      </c>
      <c r="I28" s="630" t="s">
        <v>349</v>
      </c>
      <c r="J28" s="414" t="str">
        <f>IF(J25="","",SUM(J25:J27))</f>
        <v/>
      </c>
      <c r="K28" s="691" t="str">
        <f>IF(K25="","",SUM(K25:K27))</f>
        <v/>
      </c>
      <c r="L28" s="692"/>
      <c r="M28" s="404" t="str">
        <f>IF(E28="","","計")</f>
        <v/>
      </c>
      <c r="N28" s="404"/>
      <c r="O28" s="417"/>
      <c r="P28" s="368"/>
      <c r="Q28" s="406" t="s">
        <v>350</v>
      </c>
      <c r="R28" s="418" t="str">
        <f>IF(OR(E28="",H28=""),"",IF(H28/E28&gt;1.3,"３割増！",IF(H28/E28&lt;0.7,"３割減！","")))</f>
        <v/>
      </c>
      <c r="S28" s="418" t="str">
        <f>IF(E28="","",IF(J28/E28&gt;1.3,"３割増！",IF(J28/E28&lt;0.7,"３割減！","")))</f>
        <v/>
      </c>
      <c r="T28" s="419"/>
      <c r="U28" s="420">
        <v>4</v>
      </c>
    </row>
    <row r="29" spans="2:21" s="369" customFormat="1" ht="19.399999999999999" hidden="1" customHeight="1">
      <c r="B29" s="752"/>
      <c r="C29" s="752"/>
      <c r="D29" s="391"/>
      <c r="E29" s="392"/>
      <c r="F29" s="393"/>
      <c r="G29" s="752"/>
      <c r="H29" s="392"/>
      <c r="I29" s="393"/>
      <c r="J29" s="392"/>
      <c r="K29" s="394" t="str">
        <f>IF($J29="","",IF($H32="",$J29-$E29,$J29-$H29))</f>
        <v/>
      </c>
      <c r="L29" s="395" t="str">
        <f>IF($J29="","",IF(H29="",J29/E29*100,J29/H29*100))</f>
        <v/>
      </c>
      <c r="M29" s="398" t="str">
        <f>IF(E29="","","工")</f>
        <v/>
      </c>
      <c r="N29" s="379"/>
      <c r="O29" s="397" t="s">
        <v>343</v>
      </c>
      <c r="P29" s="368"/>
      <c r="Q29" s="398" t="s">
        <v>344</v>
      </c>
      <c r="R29" s="398"/>
      <c r="S29" s="399"/>
      <c r="U29" s="400">
        <v>1</v>
      </c>
    </row>
    <row r="30" spans="2:21" s="369" customFormat="1" ht="19.399999999999999" hidden="1" customHeight="1">
      <c r="B30" s="753"/>
      <c r="C30" s="753"/>
      <c r="D30" s="401"/>
      <c r="E30" s="392"/>
      <c r="F30" s="402"/>
      <c r="G30" s="753"/>
      <c r="H30" s="392"/>
      <c r="I30" s="402"/>
      <c r="J30" s="392"/>
      <c r="K30" s="394" t="str">
        <f>IF($J30="","",IF($H32="",$J30-$E30,$J30-$H30))</f>
        <v/>
      </c>
      <c r="L30" s="403"/>
      <c r="M30" s="420" t="str">
        <f>IF(E30="","","雑")</f>
        <v/>
      </c>
      <c r="N30" s="384"/>
      <c r="O30" s="405" t="s">
        <v>345</v>
      </c>
      <c r="P30" s="368"/>
      <c r="Q30" s="406" t="s">
        <v>346</v>
      </c>
      <c r="R30" s="407" t="str">
        <f>IF(H29="","",ROUNDUP(H30/H29,4))</f>
        <v/>
      </c>
      <c r="S30" s="408" t="str">
        <f>IF(J29="","",ROUNDUP(J30/J29,4))</f>
        <v/>
      </c>
      <c r="T30" s="409"/>
      <c r="U30" s="410">
        <v>2</v>
      </c>
    </row>
    <row r="31" spans="2:21" s="369" customFormat="1" ht="19.399999999999999" hidden="1" customHeight="1">
      <c r="B31" s="753"/>
      <c r="C31" s="753"/>
      <c r="D31" s="391"/>
      <c r="E31" s="392"/>
      <c r="F31" s="411"/>
      <c r="G31" s="753"/>
      <c r="H31" s="392"/>
      <c r="I31" s="411"/>
      <c r="J31" s="392"/>
      <c r="K31" s="394" t="str">
        <f>IF($J31="","",IF($H32="",$J31-$E31,$J31-$H31))</f>
        <v/>
      </c>
      <c r="L31" s="403"/>
      <c r="M31" s="420" t="str">
        <f>IF(E31="","","事")</f>
        <v/>
      </c>
      <c r="N31" s="384"/>
      <c r="O31" s="405" t="s">
        <v>347</v>
      </c>
      <c r="P31" s="368"/>
      <c r="Q31" s="406" t="s">
        <v>348</v>
      </c>
      <c r="R31" s="407" t="str">
        <f>IF(H29="","",ROUNDUP(H31/(H29+H30),4))</f>
        <v/>
      </c>
      <c r="S31" s="408" t="str">
        <f>IF(J29="","",ROUNDUP(J31/(J29+J30),4))</f>
        <v/>
      </c>
      <c r="T31" s="409"/>
      <c r="U31" s="410">
        <v>3</v>
      </c>
    </row>
    <row r="32" spans="2:21" s="369" customFormat="1" ht="19.399999999999999" hidden="1" customHeight="1">
      <c r="B32" s="754"/>
      <c r="C32" s="754"/>
      <c r="D32" s="412"/>
      <c r="E32" s="392" t="str">
        <f>IF(E29="","",SUM(E29,E30,E31))</f>
        <v/>
      </c>
      <c r="F32" s="413" t="s">
        <v>349</v>
      </c>
      <c r="G32" s="754"/>
      <c r="H32" s="414" t="str">
        <f>IF(H29="","",SUM(H29:H31))</f>
        <v/>
      </c>
      <c r="I32" s="413" t="s">
        <v>349</v>
      </c>
      <c r="J32" s="414" t="str">
        <f>IF(J29="","",SUM(J29:J31))</f>
        <v/>
      </c>
      <c r="K32" s="415" t="str">
        <f>IF(K29="","",SUM(K29:K31))</f>
        <v/>
      </c>
      <c r="L32" s="416"/>
      <c r="M32" s="420" t="str">
        <f>IF(E32="","","計")</f>
        <v/>
      </c>
      <c r="N32" s="404"/>
      <c r="O32" s="417"/>
      <c r="P32" s="368"/>
      <c r="Q32" s="406" t="s">
        <v>350</v>
      </c>
      <c r="R32" s="418" t="str">
        <f>IF(OR(E32="",H32=""),"",IF(H32/E32&gt;1.3,"３割増！",IF(H32/E32&lt;0.7,"３割減！","")))</f>
        <v/>
      </c>
      <c r="S32" s="418" t="str">
        <f>IF(E32="","",IF(J32/E32&gt;1.3,"３割増！",IF(J32/E32&lt;0.7,"３割減！","")))</f>
        <v/>
      </c>
      <c r="T32" s="419"/>
      <c r="U32" s="420">
        <v>4</v>
      </c>
    </row>
    <row r="33" spans="2:21" s="369" customFormat="1" ht="19.399999999999999" hidden="1" customHeight="1">
      <c r="B33" s="752"/>
      <c r="C33" s="752"/>
      <c r="D33" s="391"/>
      <c r="E33" s="392"/>
      <c r="F33" s="755"/>
      <c r="G33" s="752"/>
      <c r="H33" s="392"/>
      <c r="I33" s="758"/>
      <c r="J33" s="392"/>
      <c r="K33" s="394" t="str">
        <f>IF($J33="","",IF($H36="",$J33-$E33,$J33-$H33))</f>
        <v/>
      </c>
      <c r="L33" s="395" t="str">
        <f>IF($J33="","",IF(H33="",J33/E33*100,J33/H33*100))</f>
        <v/>
      </c>
      <c r="M33" s="398" t="str">
        <f>IF(E33="","","工")</f>
        <v/>
      </c>
      <c r="N33" s="379"/>
      <c r="O33" s="397" t="s">
        <v>343</v>
      </c>
      <c r="P33" s="368"/>
      <c r="Q33" s="398" t="s">
        <v>344</v>
      </c>
      <c r="R33" s="398"/>
      <c r="S33" s="399"/>
      <c r="U33" s="400">
        <v>1</v>
      </c>
    </row>
    <row r="34" spans="2:21" s="369" customFormat="1" ht="19.399999999999999" hidden="1" customHeight="1">
      <c r="B34" s="753"/>
      <c r="C34" s="753"/>
      <c r="D34" s="421"/>
      <c r="E34" s="392"/>
      <c r="F34" s="756"/>
      <c r="G34" s="753"/>
      <c r="H34" s="392"/>
      <c r="I34" s="759"/>
      <c r="J34" s="392"/>
      <c r="K34" s="394" t="str">
        <f>IF($J34="","",IF($H36="",$J34-$E34,$J34-$H34))</f>
        <v/>
      </c>
      <c r="L34" s="403"/>
      <c r="M34" s="420" t="str">
        <f>IF(E34="","","雑")</f>
        <v/>
      </c>
      <c r="N34" s="384"/>
      <c r="O34" s="405" t="s">
        <v>345</v>
      </c>
      <c r="P34" s="368"/>
      <c r="Q34" s="406" t="s">
        <v>346</v>
      </c>
      <c r="R34" s="407" t="str">
        <f>IF(H33="","",ROUNDUP(H34/H33,4))</f>
        <v/>
      </c>
      <c r="S34" s="408" t="str">
        <f>IF(J33="","",ROUNDUP(J34/J33,4))</f>
        <v/>
      </c>
      <c r="T34" s="409"/>
      <c r="U34" s="410">
        <v>2</v>
      </c>
    </row>
    <row r="35" spans="2:21" s="369" customFormat="1" ht="19.399999999999999" hidden="1" customHeight="1">
      <c r="B35" s="753"/>
      <c r="C35" s="753"/>
      <c r="D35" s="421"/>
      <c r="E35" s="392"/>
      <c r="F35" s="756"/>
      <c r="G35" s="753"/>
      <c r="H35" s="392"/>
      <c r="I35" s="759"/>
      <c r="J35" s="392"/>
      <c r="K35" s="394" t="str">
        <f>IF($J35="","",IF($H36="",$J35-$E35,$J35-$H35))</f>
        <v/>
      </c>
      <c r="L35" s="403"/>
      <c r="M35" s="420" t="str">
        <f>IF(E35="","","事")</f>
        <v/>
      </c>
      <c r="N35" s="384"/>
      <c r="O35" s="405" t="s">
        <v>347</v>
      </c>
      <c r="P35" s="368"/>
      <c r="Q35" s="406" t="s">
        <v>348</v>
      </c>
      <c r="R35" s="407" t="str">
        <f>IF(H33="","",ROUNDUP(H35/(H33+H34),4))</f>
        <v/>
      </c>
      <c r="S35" s="408" t="str">
        <f>IF(J33="","",ROUNDUP(J35/(J33+J34),4))</f>
        <v/>
      </c>
      <c r="T35" s="409"/>
      <c r="U35" s="410">
        <v>3</v>
      </c>
    </row>
    <row r="36" spans="2:21" s="369" customFormat="1" ht="19.399999999999999" hidden="1" customHeight="1">
      <c r="B36" s="754"/>
      <c r="C36" s="754"/>
      <c r="D36" s="401"/>
      <c r="E36" s="392" t="str">
        <f>IF(E33="","",SUM(E33,E34,E35))</f>
        <v/>
      </c>
      <c r="F36" s="757"/>
      <c r="G36" s="754"/>
      <c r="H36" s="414" t="str">
        <f>IF(H33="","",SUM(H33,H34,H35))</f>
        <v/>
      </c>
      <c r="I36" s="760"/>
      <c r="J36" s="414" t="str">
        <f>IF(J33="","",SUM(J33,J34,J35))</f>
        <v/>
      </c>
      <c r="K36" s="415" t="str">
        <f>IF(K33="","",SUM(K33,K34,K35))</f>
        <v/>
      </c>
      <c r="L36" s="416"/>
      <c r="M36" s="420" t="str">
        <f>IF(E36="","","計")</f>
        <v/>
      </c>
      <c r="N36" s="404"/>
      <c r="O36" s="417"/>
      <c r="P36" s="368"/>
      <c r="Q36" s="406" t="s">
        <v>350</v>
      </c>
      <c r="R36" s="418" t="str">
        <f>IF(OR(E36="",H36=""),"",IF(H36/E36&gt;1.3,"３割増！",IF(H36/E36&lt;0.7,"３割減！","")))</f>
        <v/>
      </c>
      <c r="S36" s="418" t="str">
        <f>IF(E36="","",IF(J36/E36&gt;1.3,"３割増！",IF(J36/E36&lt;0.7,"３割減！","")))</f>
        <v/>
      </c>
      <c r="T36" s="419"/>
      <c r="U36" s="420">
        <v>4</v>
      </c>
    </row>
    <row r="37" spans="2:21" s="369" customFormat="1" ht="19.399999999999999" hidden="1" customHeight="1">
      <c r="B37" s="752"/>
      <c r="C37" s="752"/>
      <c r="D37" s="391"/>
      <c r="E37" s="392"/>
      <c r="F37" s="755"/>
      <c r="G37" s="752"/>
      <c r="H37" s="392"/>
      <c r="I37" s="758"/>
      <c r="J37" s="392"/>
      <c r="K37" s="394" t="str">
        <f>IF($J37="","",IF($H40="",$J37-$E37,$J37-$H37))</f>
        <v/>
      </c>
      <c r="L37" s="395" t="str">
        <f>IF($J37="","",IF(H37="",J37/E37*100,J37/H37*100))</f>
        <v/>
      </c>
      <c r="M37" s="398" t="str">
        <f>IF(E37="","","工")</f>
        <v/>
      </c>
      <c r="N37" s="379"/>
      <c r="O37" s="397" t="s">
        <v>343</v>
      </c>
      <c r="P37" s="368"/>
      <c r="Q37" s="398" t="s">
        <v>344</v>
      </c>
      <c r="R37" s="398"/>
      <c r="S37" s="399"/>
      <c r="U37" s="400">
        <v>1</v>
      </c>
    </row>
    <row r="38" spans="2:21" s="369" customFormat="1" ht="19.399999999999999" hidden="1" customHeight="1">
      <c r="B38" s="753"/>
      <c r="C38" s="753"/>
      <c r="D38" s="421"/>
      <c r="E38" s="392"/>
      <c r="F38" s="756"/>
      <c r="G38" s="753"/>
      <c r="H38" s="392"/>
      <c r="I38" s="759"/>
      <c r="J38" s="392"/>
      <c r="K38" s="394" t="str">
        <f>IF($J38="","",IF($H40="",$J38-$E38,$J38-$H38))</f>
        <v/>
      </c>
      <c r="L38" s="403"/>
      <c r="M38" s="420" t="str">
        <f>IF(E38="","","雑")</f>
        <v/>
      </c>
      <c r="N38" s="384"/>
      <c r="O38" s="405" t="s">
        <v>345</v>
      </c>
      <c r="P38" s="368"/>
      <c r="Q38" s="406" t="s">
        <v>346</v>
      </c>
      <c r="R38" s="407" t="str">
        <f>IF(H37="","",ROUNDUP(H38/H37,4))</f>
        <v/>
      </c>
      <c r="S38" s="408" t="str">
        <f>IF(J37="","",ROUNDUP(J38/J37,4))</f>
        <v/>
      </c>
      <c r="T38" s="409"/>
      <c r="U38" s="410">
        <v>2</v>
      </c>
    </row>
    <row r="39" spans="2:21" s="369" customFormat="1" ht="19.399999999999999" hidden="1" customHeight="1">
      <c r="B39" s="753"/>
      <c r="C39" s="753"/>
      <c r="D39" s="421"/>
      <c r="E39" s="392"/>
      <c r="F39" s="756"/>
      <c r="G39" s="753"/>
      <c r="H39" s="392"/>
      <c r="I39" s="759"/>
      <c r="J39" s="392"/>
      <c r="K39" s="394" t="str">
        <f>IF($J39="","",IF($H40="",$J39-$E39,$J39-$H39))</f>
        <v/>
      </c>
      <c r="L39" s="403"/>
      <c r="M39" s="420" t="str">
        <f>IF(E39="","","事")</f>
        <v/>
      </c>
      <c r="N39" s="384"/>
      <c r="O39" s="405" t="s">
        <v>347</v>
      </c>
      <c r="P39" s="368"/>
      <c r="Q39" s="406" t="s">
        <v>348</v>
      </c>
      <c r="R39" s="407" t="str">
        <f>IF(H37="","",ROUNDUP(H39/(H37+H38),4))</f>
        <v/>
      </c>
      <c r="S39" s="408" t="str">
        <f>IF(J37="","",ROUNDUP(J39/(J37+J38),4))</f>
        <v/>
      </c>
      <c r="T39" s="409"/>
      <c r="U39" s="410">
        <v>3</v>
      </c>
    </row>
    <row r="40" spans="2:21" s="369" customFormat="1" ht="19.399999999999999" hidden="1" customHeight="1">
      <c r="B40" s="754"/>
      <c r="C40" s="754"/>
      <c r="D40" s="401"/>
      <c r="E40" s="392" t="str">
        <f>IF(E37="","",SUM(E37,E38,E39))</f>
        <v/>
      </c>
      <c r="F40" s="757"/>
      <c r="G40" s="754"/>
      <c r="H40" s="414" t="str">
        <f>IF(H37="","",SUM(H37,H38,H39))</f>
        <v/>
      </c>
      <c r="I40" s="760"/>
      <c r="J40" s="414" t="str">
        <f>IF(J37="","",SUM(J37,J38,J39))</f>
        <v/>
      </c>
      <c r="K40" s="415" t="str">
        <f>IF(K37="","",SUM(K37,K38,K39))</f>
        <v/>
      </c>
      <c r="L40" s="416"/>
      <c r="M40" s="420" t="str">
        <f>IF(E40="","","計")</f>
        <v/>
      </c>
      <c r="N40" s="404"/>
      <c r="O40" s="417"/>
      <c r="P40" s="368"/>
      <c r="Q40" s="406" t="s">
        <v>350</v>
      </c>
      <c r="R40" s="418" t="str">
        <f>IF(OR(E40="",H40=""),"",IF(H40/E40&gt;1.3,"３割増！",IF(H40/E40&lt;0.7,"３割減！","")))</f>
        <v/>
      </c>
      <c r="S40" s="418" t="str">
        <f>IF(E40="","",IF(J40/E40&gt;1.3,"３割増！",IF(J40/E40&lt;0.7,"３割減！","")))</f>
        <v/>
      </c>
      <c r="T40" s="419"/>
      <c r="U40" s="420">
        <v>4</v>
      </c>
    </row>
    <row r="41" spans="2:21" s="369" customFormat="1" ht="19.399999999999999" hidden="1" customHeight="1">
      <c r="B41" s="752"/>
      <c r="C41" s="752"/>
      <c r="D41" s="391"/>
      <c r="E41" s="392"/>
      <c r="F41" s="755"/>
      <c r="G41" s="752"/>
      <c r="H41" s="392"/>
      <c r="I41" s="758"/>
      <c r="J41" s="392"/>
      <c r="K41" s="394" t="str">
        <f>IF($J41="","",IF($H44="",$J41-$E41,$J41-$H41))</f>
        <v/>
      </c>
      <c r="L41" s="395" t="str">
        <f>IF($J41="","",IF(H41="",J41/E41*100,J41/H41*100))</f>
        <v/>
      </c>
      <c r="M41" s="398" t="str">
        <f>IF(E41="","","工")</f>
        <v/>
      </c>
      <c r="N41" s="379"/>
      <c r="O41" s="397" t="s">
        <v>343</v>
      </c>
      <c r="P41" s="368"/>
      <c r="Q41" s="398" t="s">
        <v>344</v>
      </c>
      <c r="R41" s="398"/>
      <c r="S41" s="399"/>
      <c r="U41" s="400">
        <v>1</v>
      </c>
    </row>
    <row r="42" spans="2:21" s="369" customFormat="1" ht="19.399999999999999" hidden="1" customHeight="1">
      <c r="B42" s="753"/>
      <c r="C42" s="753"/>
      <c r="D42" s="421"/>
      <c r="E42" s="392"/>
      <c r="F42" s="756"/>
      <c r="G42" s="753"/>
      <c r="H42" s="392"/>
      <c r="I42" s="759"/>
      <c r="J42" s="392"/>
      <c r="K42" s="394" t="str">
        <f>IF($J42="","",IF($H44="",$J42-$E42,$J42-$H42))</f>
        <v/>
      </c>
      <c r="L42" s="403"/>
      <c r="M42" s="420" t="str">
        <f>IF(E42="","","雑")</f>
        <v/>
      </c>
      <c r="N42" s="384"/>
      <c r="O42" s="405" t="s">
        <v>345</v>
      </c>
      <c r="P42" s="368"/>
      <c r="Q42" s="406" t="s">
        <v>346</v>
      </c>
      <c r="R42" s="407" t="str">
        <f>IF(H41="","",ROUNDUP(H42/H41,4))</f>
        <v/>
      </c>
      <c r="S42" s="408" t="str">
        <f>IF(J41="","",ROUNDUP(J42/J41,4))</f>
        <v/>
      </c>
      <c r="T42" s="409"/>
      <c r="U42" s="410">
        <v>2</v>
      </c>
    </row>
    <row r="43" spans="2:21" s="369" customFormat="1" ht="19.399999999999999" hidden="1" customHeight="1">
      <c r="B43" s="753"/>
      <c r="C43" s="753"/>
      <c r="D43" s="421"/>
      <c r="E43" s="392"/>
      <c r="F43" s="756"/>
      <c r="G43" s="753"/>
      <c r="H43" s="392"/>
      <c r="I43" s="759"/>
      <c r="J43" s="392"/>
      <c r="K43" s="394" t="str">
        <f>IF($J43="","",IF($H44="",$J43-$E43,$J43-$H43))</f>
        <v/>
      </c>
      <c r="L43" s="403"/>
      <c r="M43" s="420" t="str">
        <f>IF(E43="","","事")</f>
        <v/>
      </c>
      <c r="N43" s="384"/>
      <c r="O43" s="405" t="s">
        <v>347</v>
      </c>
      <c r="P43" s="368"/>
      <c r="Q43" s="406" t="s">
        <v>348</v>
      </c>
      <c r="R43" s="407" t="str">
        <f>IF(H41="","",ROUNDUP(H43/(H41+H42),4))</f>
        <v/>
      </c>
      <c r="S43" s="408" t="str">
        <f>IF(J41="","",ROUNDUP(J43/(J41+J42),4))</f>
        <v/>
      </c>
      <c r="T43" s="409"/>
      <c r="U43" s="410">
        <v>3</v>
      </c>
    </row>
    <row r="44" spans="2:21" s="369" customFormat="1" ht="19.399999999999999" hidden="1" customHeight="1">
      <c r="B44" s="754"/>
      <c r="C44" s="754"/>
      <c r="D44" s="401"/>
      <c r="E44" s="392" t="str">
        <f>IF(E41="","",SUM(E41,E42,E43))</f>
        <v/>
      </c>
      <c r="F44" s="757"/>
      <c r="G44" s="754"/>
      <c r="H44" s="414" t="str">
        <f>IF(H41="","",SUM(H41,H42,H43))</f>
        <v/>
      </c>
      <c r="I44" s="760"/>
      <c r="J44" s="414" t="str">
        <f>IF(J41="","",SUM(J41,J42,J43))</f>
        <v/>
      </c>
      <c r="K44" s="415" t="str">
        <f>IF(K41="","",SUM(K41,K42,K43))</f>
        <v/>
      </c>
      <c r="L44" s="416"/>
      <c r="M44" s="420" t="str">
        <f>IF(E44="","","計")</f>
        <v/>
      </c>
      <c r="N44" s="404"/>
      <c r="O44" s="417"/>
      <c r="P44" s="368"/>
      <c r="Q44" s="406" t="s">
        <v>350</v>
      </c>
      <c r="R44" s="418" t="str">
        <f>IF(OR(E44="",H44=""),"",IF(H44/E44&gt;1.3,"３割増！",IF(H44/E44&lt;0.7,"３割減！","")))</f>
        <v/>
      </c>
      <c r="S44" s="418" t="str">
        <f>IF(E44="","",IF(J44/E44&gt;1.3,"３割増！",IF(J44/E44&lt;0.7,"３割減！","")))</f>
        <v/>
      </c>
      <c r="T44" s="419"/>
      <c r="U44" s="420">
        <v>4</v>
      </c>
    </row>
    <row r="45" spans="2:21" s="369" customFormat="1" ht="19.399999999999999" hidden="1" customHeight="1">
      <c r="B45" s="752"/>
      <c r="C45" s="752"/>
      <c r="D45" s="391"/>
      <c r="E45" s="392"/>
      <c r="F45" s="755"/>
      <c r="G45" s="752"/>
      <c r="H45" s="392"/>
      <c r="I45" s="758"/>
      <c r="J45" s="392"/>
      <c r="K45" s="394" t="str">
        <f>IF($J45="","",IF($H48="",$J45-$E45,$J45-$H45))</f>
        <v/>
      </c>
      <c r="L45" s="395" t="str">
        <f>IF($J45="","",IF(H45="",J45/E45*100,J45/H45*100))</f>
        <v/>
      </c>
      <c r="M45" s="398" t="str">
        <f>IF(E45="","","工")</f>
        <v/>
      </c>
      <c r="N45" s="379"/>
      <c r="O45" s="397" t="s">
        <v>343</v>
      </c>
      <c r="P45" s="368"/>
      <c r="Q45" s="398" t="s">
        <v>344</v>
      </c>
      <c r="R45" s="398"/>
      <c r="S45" s="399"/>
      <c r="U45" s="400">
        <v>1</v>
      </c>
    </row>
    <row r="46" spans="2:21" s="369" customFormat="1" ht="19.399999999999999" hidden="1" customHeight="1">
      <c r="B46" s="753"/>
      <c r="C46" s="753"/>
      <c r="D46" s="421"/>
      <c r="E46" s="392"/>
      <c r="F46" s="756"/>
      <c r="G46" s="753"/>
      <c r="H46" s="392"/>
      <c r="I46" s="759"/>
      <c r="J46" s="392"/>
      <c r="K46" s="394" t="str">
        <f>IF($J46="","",IF($H48="",$J46-$E46,$J46-$H46))</f>
        <v/>
      </c>
      <c r="L46" s="403"/>
      <c r="M46" s="420" t="str">
        <f>IF(E46="","","雑")</f>
        <v/>
      </c>
      <c r="N46" s="384"/>
      <c r="O46" s="405" t="s">
        <v>345</v>
      </c>
      <c r="P46" s="368"/>
      <c r="Q46" s="406" t="s">
        <v>346</v>
      </c>
      <c r="R46" s="407" t="str">
        <f>IF(H45="","",ROUNDUP(H46/H45,4))</f>
        <v/>
      </c>
      <c r="S46" s="408" t="str">
        <f>IF(J45="","",ROUNDUP(J46/J45,4))</f>
        <v/>
      </c>
      <c r="T46" s="409"/>
      <c r="U46" s="410">
        <v>2</v>
      </c>
    </row>
    <row r="47" spans="2:21" s="369" customFormat="1" ht="19.399999999999999" hidden="1" customHeight="1">
      <c r="B47" s="753"/>
      <c r="C47" s="753"/>
      <c r="D47" s="421"/>
      <c r="E47" s="392"/>
      <c r="F47" s="756"/>
      <c r="G47" s="753"/>
      <c r="H47" s="392"/>
      <c r="I47" s="759"/>
      <c r="J47" s="392"/>
      <c r="K47" s="394" t="str">
        <f>IF($J47="","",IF($H48="",$J47-$E47,$J47-$H47))</f>
        <v/>
      </c>
      <c r="L47" s="403"/>
      <c r="M47" s="420" t="str">
        <f>IF(E47="","","事")</f>
        <v/>
      </c>
      <c r="N47" s="384"/>
      <c r="O47" s="405" t="s">
        <v>347</v>
      </c>
      <c r="P47" s="368"/>
      <c r="Q47" s="406" t="s">
        <v>348</v>
      </c>
      <c r="R47" s="407" t="str">
        <f>IF(H45="","",ROUNDUP(H47/(H45+H46),4))</f>
        <v/>
      </c>
      <c r="S47" s="408" t="str">
        <f>IF(J45="","",ROUNDUP(J47/(J45+J46),4))</f>
        <v/>
      </c>
      <c r="T47" s="409"/>
      <c r="U47" s="410">
        <v>3</v>
      </c>
    </row>
    <row r="48" spans="2:21" s="369" customFormat="1" ht="19.399999999999999" hidden="1" customHeight="1">
      <c r="B48" s="754"/>
      <c r="C48" s="754"/>
      <c r="D48" s="401"/>
      <c r="E48" s="392" t="str">
        <f>IF(E45="","",SUM(E45,E46,E47))</f>
        <v/>
      </c>
      <c r="F48" s="757"/>
      <c r="G48" s="754"/>
      <c r="H48" s="414" t="str">
        <f>IF(H45="","",SUM(H45,H46,H47))</f>
        <v/>
      </c>
      <c r="I48" s="760"/>
      <c r="J48" s="414" t="str">
        <f>IF(J45="","",SUM(J45,J46,J47))</f>
        <v/>
      </c>
      <c r="K48" s="415" t="str">
        <f>IF(K45="","",SUM(K45,K46,K47))</f>
        <v/>
      </c>
      <c r="L48" s="416"/>
      <c r="M48" s="420" t="str">
        <f>IF(E48="","","計")</f>
        <v/>
      </c>
      <c r="N48" s="404"/>
      <c r="O48" s="417"/>
      <c r="P48" s="368"/>
      <c r="Q48" s="406" t="s">
        <v>350</v>
      </c>
      <c r="R48" s="418" t="str">
        <f>IF(OR(E48="",H48=""),"",IF(H48/E48&gt;1.3,"３割増！",IF(H48/E48&lt;0.7,"３割減！","")))</f>
        <v/>
      </c>
      <c r="S48" s="418" t="str">
        <f>IF(E48="","",IF(J48/E48&gt;1.3,"３割増！",IF(J48/E48&lt;0.7,"３割減！","")))</f>
        <v/>
      </c>
      <c r="T48" s="419"/>
      <c r="U48" s="420">
        <v>4</v>
      </c>
    </row>
    <row r="49" spans="3:3" s="369" customFormat="1" ht="19.399999999999999" customHeight="1">
      <c r="C49" s="369" t="s">
        <v>351</v>
      </c>
    </row>
    <row r="50" spans="3:3" s="369" customFormat="1" ht="19.399999999999999" customHeight="1">
      <c r="C50" s="369" t="s">
        <v>605</v>
      </c>
    </row>
    <row r="51" spans="3:3" s="369" customFormat="1" ht="19.399999999999999" customHeight="1"/>
    <row r="52" spans="3:3" s="369" customFormat="1" ht="19.399999999999999" customHeight="1"/>
    <row r="53" spans="3:3" s="369" customFormat="1" ht="19.399999999999999" customHeight="1"/>
    <row r="54" spans="3:3" s="369" customFormat="1" ht="19.399999999999999" customHeight="1"/>
    <row r="55" spans="3:3" s="369" customFormat="1" ht="19.399999999999999" customHeight="1"/>
    <row r="56" spans="3:3" s="369" customFormat="1" ht="19.399999999999999" customHeight="1"/>
    <row r="57" spans="3:3" s="369" customFormat="1" ht="19.399999999999999" customHeight="1"/>
    <row r="58" spans="3:3" s="369" customFormat="1" ht="19.399999999999999" customHeight="1"/>
    <row r="59" spans="3:3" s="369" customFormat="1" ht="19.399999999999999" customHeight="1"/>
    <row r="60" spans="3:3" s="369" customFormat="1" ht="19.399999999999999" customHeight="1"/>
    <row r="61" spans="3:3" s="369" customFormat="1" ht="19.399999999999999" customHeight="1"/>
    <row r="62" spans="3:3" s="369" customFormat="1" ht="19.399999999999999" customHeight="1"/>
    <row r="63" spans="3:3" s="369" customFormat="1" ht="19.399999999999999" customHeight="1"/>
    <row r="64" spans="3:3" s="369" customFormat="1" ht="19.399999999999999" customHeight="1"/>
    <row r="65" s="369" customFormat="1" ht="19.399999999999999" customHeight="1"/>
    <row r="66" s="369" customFormat="1" ht="19.399999999999999" customHeight="1"/>
    <row r="67" s="369" customFormat="1" ht="19.399999999999999" customHeight="1"/>
  </sheetData>
  <mergeCells count="39">
    <mergeCell ref="B13:B16"/>
    <mergeCell ref="C13:C16"/>
    <mergeCell ref="G13:G16"/>
    <mergeCell ref="H6:I6"/>
    <mergeCell ref="B9:B12"/>
    <mergeCell ref="C9:C12"/>
    <mergeCell ref="G9:G12"/>
    <mergeCell ref="B17:B20"/>
    <mergeCell ref="C17:C20"/>
    <mergeCell ref="G17:G20"/>
    <mergeCell ref="B21:B24"/>
    <mergeCell ref="C21:C24"/>
    <mergeCell ref="G21:G24"/>
    <mergeCell ref="B25:B28"/>
    <mergeCell ref="C25:C28"/>
    <mergeCell ref="G25:G28"/>
    <mergeCell ref="B29:B32"/>
    <mergeCell ref="C29:C32"/>
    <mergeCell ref="G29:G32"/>
    <mergeCell ref="B37:B40"/>
    <mergeCell ref="C37:C40"/>
    <mergeCell ref="F37:F40"/>
    <mergeCell ref="G37:G40"/>
    <mergeCell ref="I37:I40"/>
    <mergeCell ref="B33:B36"/>
    <mergeCell ref="C33:C36"/>
    <mergeCell ref="F33:F36"/>
    <mergeCell ref="G33:G36"/>
    <mergeCell ref="I33:I36"/>
    <mergeCell ref="B41:B44"/>
    <mergeCell ref="C41:C44"/>
    <mergeCell ref="F41:F44"/>
    <mergeCell ref="G41:G44"/>
    <mergeCell ref="I41:I44"/>
    <mergeCell ref="B45:B48"/>
    <mergeCell ref="C45:C48"/>
    <mergeCell ref="F45:F48"/>
    <mergeCell ref="G45:G48"/>
    <mergeCell ref="I45:I48"/>
  </mergeCells>
  <phoneticPr fontId="6"/>
  <pageMargins left="0.39370078740157483" right="0.39370078740157483" top="1.1811023622047245" bottom="0.39370078740157483" header="0.31496062992125984" footer="0.31496062992125984"/>
  <pageSetup paperSize="9" scale="80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32" r:id="rId4" name="Check Box 4">
              <controlPr defaultSize="0" autoFill="0" autoLine="0" autoPict="0">
                <anchor moveWithCells="1">
                  <from>
                    <xdr:col>13</xdr:col>
                    <xdr:colOff>12700</xdr:colOff>
                    <xdr:row>8</xdr:row>
                    <xdr:rowOff>12700</xdr:rowOff>
                  </from>
                  <to>
                    <xdr:col>14</xdr:col>
                    <xdr:colOff>50800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3" r:id="rId5" name="Check Box 5">
              <controlPr defaultSize="0" autoFill="0" autoLine="0" autoPict="0">
                <anchor moveWithCells="1">
                  <from>
                    <xdr:col>13</xdr:col>
                    <xdr:colOff>12700</xdr:colOff>
                    <xdr:row>9</xdr:row>
                    <xdr:rowOff>12700</xdr:rowOff>
                  </from>
                  <to>
                    <xdr:col>14</xdr:col>
                    <xdr:colOff>50800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4" r:id="rId6" name="Check Box 6">
              <controlPr defaultSize="0" autoFill="0" autoLine="0" autoPict="0">
                <anchor moveWithCells="1">
                  <from>
                    <xdr:col>13</xdr:col>
                    <xdr:colOff>12700</xdr:colOff>
                    <xdr:row>9</xdr:row>
                    <xdr:rowOff>241300</xdr:rowOff>
                  </from>
                  <to>
                    <xdr:col>14</xdr:col>
                    <xdr:colOff>50800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5" r:id="rId7" name="Check Box 7">
              <controlPr defaultSize="0" autoFill="0" autoLine="0" autoPict="0">
                <anchor moveWithCells="1">
                  <from>
                    <xdr:col>13</xdr:col>
                    <xdr:colOff>12700</xdr:colOff>
                    <xdr:row>12</xdr:row>
                    <xdr:rowOff>12700</xdr:rowOff>
                  </from>
                  <to>
                    <xdr:col>14</xdr:col>
                    <xdr:colOff>50800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6" r:id="rId8" name="Check Box 8">
              <controlPr defaultSize="0" autoFill="0" autoLine="0" autoPict="0">
                <anchor moveWithCells="1">
                  <from>
                    <xdr:col>13</xdr:col>
                    <xdr:colOff>12700</xdr:colOff>
                    <xdr:row>13</xdr:row>
                    <xdr:rowOff>12700</xdr:rowOff>
                  </from>
                  <to>
                    <xdr:col>14</xdr:col>
                    <xdr:colOff>50800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7" r:id="rId9" name="Check Box 9">
              <controlPr defaultSize="0" autoFill="0" autoLine="0" autoPict="0">
                <anchor moveWithCells="1">
                  <from>
                    <xdr:col>13</xdr:col>
                    <xdr:colOff>12700</xdr:colOff>
                    <xdr:row>14</xdr:row>
                    <xdr:rowOff>0</xdr:rowOff>
                  </from>
                  <to>
                    <xdr:col>14</xdr:col>
                    <xdr:colOff>50800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8" r:id="rId10" name="Check Box 10">
              <controlPr defaultSize="0" autoFill="0" autoLine="0" autoPict="0">
                <anchor moveWithCells="1">
                  <from>
                    <xdr:col>13</xdr:col>
                    <xdr:colOff>12700</xdr:colOff>
                    <xdr:row>16</xdr:row>
                    <xdr:rowOff>12700</xdr:rowOff>
                  </from>
                  <to>
                    <xdr:col>14</xdr:col>
                    <xdr:colOff>50800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9" r:id="rId11" name="Check Box 11">
              <controlPr defaultSize="0" autoFill="0" autoLine="0" autoPict="0">
                <anchor moveWithCells="1">
                  <from>
                    <xdr:col>13</xdr:col>
                    <xdr:colOff>12700</xdr:colOff>
                    <xdr:row>17</xdr:row>
                    <xdr:rowOff>12700</xdr:rowOff>
                  </from>
                  <to>
                    <xdr:col>14</xdr:col>
                    <xdr:colOff>50800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0" r:id="rId12" name="Check Box 12">
              <controlPr defaultSize="0" autoFill="0" autoLine="0" autoPict="0">
                <anchor moveWithCells="1">
                  <from>
                    <xdr:col>13</xdr:col>
                    <xdr:colOff>12700</xdr:colOff>
                    <xdr:row>18</xdr:row>
                    <xdr:rowOff>0</xdr:rowOff>
                  </from>
                  <to>
                    <xdr:col>14</xdr:col>
                    <xdr:colOff>50800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1" r:id="rId13" name="Check Box 13">
              <controlPr defaultSize="0" autoFill="0" autoLine="0" autoPict="0">
                <anchor moveWithCells="1">
                  <from>
                    <xdr:col>13</xdr:col>
                    <xdr:colOff>12700</xdr:colOff>
                    <xdr:row>20</xdr:row>
                    <xdr:rowOff>12700</xdr:rowOff>
                  </from>
                  <to>
                    <xdr:col>14</xdr:col>
                    <xdr:colOff>50800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2" r:id="rId14" name="Check Box 14">
              <controlPr defaultSize="0" autoFill="0" autoLine="0" autoPict="0">
                <anchor moveWithCells="1">
                  <from>
                    <xdr:col>13</xdr:col>
                    <xdr:colOff>12700</xdr:colOff>
                    <xdr:row>21</xdr:row>
                    <xdr:rowOff>12700</xdr:rowOff>
                  </from>
                  <to>
                    <xdr:col>14</xdr:col>
                    <xdr:colOff>50800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3" r:id="rId15" name="Check Box 15">
              <controlPr defaultSize="0" autoFill="0" autoLine="0" autoPict="0">
                <anchor moveWithCells="1">
                  <from>
                    <xdr:col>13</xdr:col>
                    <xdr:colOff>12700</xdr:colOff>
                    <xdr:row>22</xdr:row>
                    <xdr:rowOff>12700</xdr:rowOff>
                  </from>
                  <to>
                    <xdr:col>14</xdr:col>
                    <xdr:colOff>50800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4" r:id="rId16" name="Check Box 16">
              <controlPr defaultSize="0" autoFill="0" autoLine="0" autoPict="0">
                <anchor moveWithCells="1">
                  <from>
                    <xdr:col>13</xdr:col>
                    <xdr:colOff>12700</xdr:colOff>
                    <xdr:row>24</xdr:row>
                    <xdr:rowOff>12700</xdr:rowOff>
                  </from>
                  <to>
                    <xdr:col>14</xdr:col>
                    <xdr:colOff>50800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5" r:id="rId17" name="Check Box 17">
              <controlPr defaultSize="0" autoFill="0" autoLine="0" autoPict="0">
                <anchor moveWithCells="1">
                  <from>
                    <xdr:col>13</xdr:col>
                    <xdr:colOff>12700</xdr:colOff>
                    <xdr:row>25</xdr:row>
                    <xdr:rowOff>12700</xdr:rowOff>
                  </from>
                  <to>
                    <xdr:col>14</xdr:col>
                    <xdr:colOff>50800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6" r:id="rId18" name="Check Box 18">
              <controlPr defaultSize="0" autoFill="0" autoLine="0" autoPict="0">
                <anchor moveWithCells="1">
                  <from>
                    <xdr:col>13</xdr:col>
                    <xdr:colOff>12700</xdr:colOff>
                    <xdr:row>26</xdr:row>
                    <xdr:rowOff>0</xdr:rowOff>
                  </from>
                  <to>
                    <xdr:col>14</xdr:col>
                    <xdr:colOff>50800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2" r:id="rId19" name="Check Box 24">
              <controlPr defaultSize="0" autoFill="0" autoLine="0" autoPict="0">
                <anchor moveWithCells="1">
                  <from>
                    <xdr:col>8</xdr:col>
                    <xdr:colOff>749300</xdr:colOff>
                    <xdr:row>2</xdr:row>
                    <xdr:rowOff>12700</xdr:rowOff>
                  </from>
                  <to>
                    <xdr:col>8</xdr:col>
                    <xdr:colOff>990600</xdr:colOff>
                    <xdr:row>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3" r:id="rId20" name="Check Box 25">
              <controlPr defaultSize="0" autoFill="0" autoLine="0" autoPict="0">
                <anchor moveWithCells="1">
                  <from>
                    <xdr:col>8</xdr:col>
                    <xdr:colOff>749300</xdr:colOff>
                    <xdr:row>1</xdr:row>
                    <xdr:rowOff>12700</xdr:rowOff>
                  </from>
                  <to>
                    <xdr:col>8</xdr:col>
                    <xdr:colOff>990600</xdr:colOff>
                    <xdr:row>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4" r:id="rId21" name="Check Box 26">
              <controlPr defaultSize="0" autoFill="0" autoLine="0" autoPict="0">
                <anchor moveWithCells="1">
                  <from>
                    <xdr:col>11</xdr:col>
                    <xdr:colOff>393700</xdr:colOff>
                    <xdr:row>3</xdr:row>
                    <xdr:rowOff>19050</xdr:rowOff>
                  </from>
                  <to>
                    <xdr:col>11</xdr:col>
                    <xdr:colOff>635000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5" r:id="rId22" name="Check Box 27">
              <controlPr defaultSize="0" autoFill="0" autoLine="0" autoPict="0">
                <anchor moveWithCells="1">
                  <from>
                    <xdr:col>11</xdr:col>
                    <xdr:colOff>393700</xdr:colOff>
                    <xdr:row>2</xdr:row>
                    <xdr:rowOff>19050</xdr:rowOff>
                  </from>
                  <to>
                    <xdr:col>11</xdr:col>
                    <xdr:colOff>635000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6" r:id="rId23" name="Check Box 28">
              <controlPr defaultSize="0" autoFill="0" autoLine="0" autoPict="0">
                <anchor moveWithCells="1">
                  <from>
                    <xdr:col>11</xdr:col>
                    <xdr:colOff>393700</xdr:colOff>
                    <xdr:row>1</xdr:row>
                    <xdr:rowOff>19050</xdr:rowOff>
                  </from>
                  <to>
                    <xdr:col>11</xdr:col>
                    <xdr:colOff>635000</xdr:colOff>
                    <xdr:row>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>
    <pageSetUpPr fitToPage="1"/>
  </sheetPr>
  <dimension ref="B1:G23"/>
  <sheetViews>
    <sheetView view="pageBreakPreview" zoomScale="60" zoomScaleNormal="100" workbookViewId="0">
      <selection activeCell="Q21" sqref="Q21"/>
    </sheetView>
  </sheetViews>
  <sheetFormatPr defaultRowHeight="28.5" customHeight="1"/>
  <cols>
    <col min="1" max="1" width="5.26953125" style="350" customWidth="1"/>
    <col min="2" max="2" width="11.7265625" style="350" bestFit="1" customWidth="1"/>
    <col min="3" max="3" width="38.453125" style="350" bestFit="1" customWidth="1"/>
    <col min="4" max="4" width="12.453125" style="350" bestFit="1" customWidth="1"/>
    <col min="5" max="6" width="9" style="350"/>
    <col min="7" max="7" width="11.7265625" style="350" bestFit="1" customWidth="1"/>
    <col min="8" max="251" width="9" style="350"/>
    <col min="252" max="252" width="5.26953125" style="350" customWidth="1"/>
    <col min="253" max="507" width="9" style="350"/>
    <col min="508" max="508" width="5.26953125" style="350" customWidth="1"/>
    <col min="509" max="763" width="9" style="350"/>
    <col min="764" max="764" width="5.26953125" style="350" customWidth="1"/>
    <col min="765" max="1019" width="9" style="350"/>
    <col min="1020" max="1020" width="5.26953125" style="350" customWidth="1"/>
    <col min="1021" max="1275" width="9" style="350"/>
    <col min="1276" max="1276" width="5.26953125" style="350" customWidth="1"/>
    <col min="1277" max="1531" width="9" style="350"/>
    <col min="1532" max="1532" width="5.26953125" style="350" customWidth="1"/>
    <col min="1533" max="1787" width="9" style="350"/>
    <col min="1788" max="1788" width="5.26953125" style="350" customWidth="1"/>
    <col min="1789" max="2043" width="9" style="350"/>
    <col min="2044" max="2044" width="5.26953125" style="350" customWidth="1"/>
    <col min="2045" max="2299" width="9" style="350"/>
    <col min="2300" max="2300" width="5.26953125" style="350" customWidth="1"/>
    <col min="2301" max="2555" width="9" style="350"/>
    <col min="2556" max="2556" width="5.26953125" style="350" customWidth="1"/>
    <col min="2557" max="2811" width="9" style="350"/>
    <col min="2812" max="2812" width="5.26953125" style="350" customWidth="1"/>
    <col min="2813" max="3067" width="9" style="350"/>
    <col min="3068" max="3068" width="5.26953125" style="350" customWidth="1"/>
    <col min="3069" max="3323" width="9" style="350"/>
    <col min="3324" max="3324" width="5.26953125" style="350" customWidth="1"/>
    <col min="3325" max="3579" width="9" style="350"/>
    <col min="3580" max="3580" width="5.26953125" style="350" customWidth="1"/>
    <col min="3581" max="3835" width="9" style="350"/>
    <col min="3836" max="3836" width="5.26953125" style="350" customWidth="1"/>
    <col min="3837" max="4091" width="9" style="350"/>
    <col min="4092" max="4092" width="5.26953125" style="350" customWidth="1"/>
    <col min="4093" max="4347" width="9" style="350"/>
    <col min="4348" max="4348" width="5.26953125" style="350" customWidth="1"/>
    <col min="4349" max="4603" width="9" style="350"/>
    <col min="4604" max="4604" width="5.26953125" style="350" customWidth="1"/>
    <col min="4605" max="4859" width="9" style="350"/>
    <col min="4860" max="4860" width="5.26953125" style="350" customWidth="1"/>
    <col min="4861" max="5115" width="9" style="350"/>
    <col min="5116" max="5116" width="5.26953125" style="350" customWidth="1"/>
    <col min="5117" max="5371" width="9" style="350"/>
    <col min="5372" max="5372" width="5.26953125" style="350" customWidth="1"/>
    <col min="5373" max="5627" width="9" style="350"/>
    <col min="5628" max="5628" width="5.26953125" style="350" customWidth="1"/>
    <col min="5629" max="5883" width="9" style="350"/>
    <col min="5884" max="5884" width="5.26953125" style="350" customWidth="1"/>
    <col min="5885" max="6139" width="9" style="350"/>
    <col min="6140" max="6140" width="5.26953125" style="350" customWidth="1"/>
    <col min="6141" max="6395" width="9" style="350"/>
    <col min="6396" max="6396" width="5.26953125" style="350" customWidth="1"/>
    <col min="6397" max="6651" width="9" style="350"/>
    <col min="6652" max="6652" width="5.26953125" style="350" customWidth="1"/>
    <col min="6653" max="6907" width="9" style="350"/>
    <col min="6908" max="6908" width="5.26953125" style="350" customWidth="1"/>
    <col min="6909" max="7163" width="9" style="350"/>
    <col min="7164" max="7164" width="5.26953125" style="350" customWidth="1"/>
    <col min="7165" max="7419" width="9" style="350"/>
    <col min="7420" max="7420" width="5.26953125" style="350" customWidth="1"/>
    <col min="7421" max="7675" width="9" style="350"/>
    <col min="7676" max="7676" width="5.26953125" style="350" customWidth="1"/>
    <col min="7677" max="7931" width="9" style="350"/>
    <col min="7932" max="7932" width="5.26953125" style="350" customWidth="1"/>
    <col min="7933" max="8187" width="9" style="350"/>
    <col min="8188" max="8188" width="5.26953125" style="350" customWidth="1"/>
    <col min="8189" max="8443" width="9" style="350"/>
    <col min="8444" max="8444" width="5.26953125" style="350" customWidth="1"/>
    <col min="8445" max="8699" width="9" style="350"/>
    <col min="8700" max="8700" width="5.26953125" style="350" customWidth="1"/>
    <col min="8701" max="8955" width="9" style="350"/>
    <col min="8956" max="8956" width="5.26953125" style="350" customWidth="1"/>
    <col min="8957" max="9211" width="9" style="350"/>
    <col min="9212" max="9212" width="5.26953125" style="350" customWidth="1"/>
    <col min="9213" max="9467" width="9" style="350"/>
    <col min="9468" max="9468" width="5.26953125" style="350" customWidth="1"/>
    <col min="9469" max="9723" width="9" style="350"/>
    <col min="9724" max="9724" width="5.26953125" style="350" customWidth="1"/>
    <col min="9725" max="9979" width="9" style="350"/>
    <col min="9980" max="9980" width="5.26953125" style="350" customWidth="1"/>
    <col min="9981" max="10235" width="9" style="350"/>
    <col min="10236" max="10236" width="5.26953125" style="350" customWidth="1"/>
    <col min="10237" max="10491" width="9" style="350"/>
    <col min="10492" max="10492" width="5.26953125" style="350" customWidth="1"/>
    <col min="10493" max="10747" width="9" style="350"/>
    <col min="10748" max="10748" width="5.26953125" style="350" customWidth="1"/>
    <col min="10749" max="11003" width="9" style="350"/>
    <col min="11004" max="11004" width="5.26953125" style="350" customWidth="1"/>
    <col min="11005" max="11259" width="9" style="350"/>
    <col min="11260" max="11260" width="5.26953125" style="350" customWidth="1"/>
    <col min="11261" max="11515" width="9" style="350"/>
    <col min="11516" max="11516" width="5.26953125" style="350" customWidth="1"/>
    <col min="11517" max="11771" width="9" style="350"/>
    <col min="11772" max="11772" width="5.26953125" style="350" customWidth="1"/>
    <col min="11773" max="12027" width="9" style="350"/>
    <col min="12028" max="12028" width="5.26953125" style="350" customWidth="1"/>
    <col min="12029" max="12283" width="9" style="350"/>
    <col min="12284" max="12284" width="5.26953125" style="350" customWidth="1"/>
    <col min="12285" max="12539" width="9" style="350"/>
    <col min="12540" max="12540" width="5.26953125" style="350" customWidth="1"/>
    <col min="12541" max="12795" width="9" style="350"/>
    <col min="12796" max="12796" width="5.26953125" style="350" customWidth="1"/>
    <col min="12797" max="13051" width="9" style="350"/>
    <col min="13052" max="13052" width="5.26953125" style="350" customWidth="1"/>
    <col min="13053" max="13307" width="9" style="350"/>
    <col min="13308" max="13308" width="5.26953125" style="350" customWidth="1"/>
    <col min="13309" max="13563" width="9" style="350"/>
    <col min="13564" max="13564" width="5.26953125" style="350" customWidth="1"/>
    <col min="13565" max="13819" width="9" style="350"/>
    <col min="13820" max="13820" width="5.26953125" style="350" customWidth="1"/>
    <col min="13821" max="14075" width="9" style="350"/>
    <col min="14076" max="14076" width="5.26953125" style="350" customWidth="1"/>
    <col min="14077" max="14331" width="9" style="350"/>
    <col min="14332" max="14332" width="5.26953125" style="350" customWidth="1"/>
    <col min="14333" max="14587" width="9" style="350"/>
    <col min="14588" max="14588" width="5.26953125" style="350" customWidth="1"/>
    <col min="14589" max="14843" width="9" style="350"/>
    <col min="14844" max="14844" width="5.26953125" style="350" customWidth="1"/>
    <col min="14845" max="15099" width="9" style="350"/>
    <col min="15100" max="15100" width="5.26953125" style="350" customWidth="1"/>
    <col min="15101" max="15355" width="9" style="350"/>
    <col min="15356" max="15356" width="5.26953125" style="350" customWidth="1"/>
    <col min="15357" max="15611" width="9" style="350"/>
    <col min="15612" max="15612" width="5.26953125" style="350" customWidth="1"/>
    <col min="15613" max="15867" width="9" style="350"/>
    <col min="15868" max="15868" width="5.26953125" style="350" customWidth="1"/>
    <col min="15869" max="16123" width="9" style="350"/>
    <col min="16124" max="16124" width="5.26953125" style="350" customWidth="1"/>
    <col min="16125" max="16379" width="9" style="350"/>
    <col min="16380" max="16384" width="9" style="350" customWidth="1"/>
  </cols>
  <sheetData>
    <row r="1" spans="2:7" ht="28.5" customHeight="1">
      <c r="B1" s="350" t="s">
        <v>396</v>
      </c>
      <c r="G1" s="350" t="s">
        <v>306</v>
      </c>
    </row>
    <row r="2" spans="2:7" ht="28.5" customHeight="1">
      <c r="B2" s="351"/>
      <c r="C2" s="356" t="s">
        <v>389</v>
      </c>
      <c r="D2" s="351"/>
      <c r="G2" s="351"/>
    </row>
    <row r="4" spans="2:7" ht="28.5" customHeight="1">
      <c r="B4" s="599" t="s">
        <v>308</v>
      </c>
      <c r="C4" s="600" t="str">
        <f>IF(始めに!$D$2="","","　"&amp;始めに!D3)</f>
        <v/>
      </c>
      <c r="D4" s="601"/>
      <c r="E4" s="602"/>
    </row>
    <row r="6" spans="2:7" ht="28.5" customHeight="1">
      <c r="B6" s="352" t="s">
        <v>63</v>
      </c>
      <c r="C6" s="357" t="s">
        <v>307</v>
      </c>
      <c r="D6" s="354"/>
      <c r="E6" s="355"/>
      <c r="G6" s="352" t="s">
        <v>63</v>
      </c>
    </row>
    <row r="7" spans="2:7" ht="28.5" customHeight="1">
      <c r="B7" s="352" t="s">
        <v>408</v>
      </c>
      <c r="C7" s="353"/>
      <c r="D7" s="354"/>
      <c r="E7" s="355"/>
      <c r="G7" s="352" t="s">
        <v>65</v>
      </c>
    </row>
    <row r="8" spans="2:7" ht="28.5" customHeight="1">
      <c r="B8" s="352"/>
      <c r="C8" s="353"/>
      <c r="D8" s="354"/>
      <c r="E8" s="355"/>
      <c r="G8" s="352">
        <v>1</v>
      </c>
    </row>
    <row r="9" spans="2:7" ht="28.5" customHeight="1">
      <c r="B9" s="352"/>
      <c r="C9" s="353"/>
      <c r="D9" s="354"/>
      <c r="E9" s="355"/>
      <c r="G9" s="352">
        <v>2</v>
      </c>
    </row>
    <row r="10" spans="2:7" ht="28.5" customHeight="1">
      <c r="B10" s="352"/>
      <c r="C10" s="353"/>
      <c r="D10" s="354"/>
      <c r="E10" s="355"/>
      <c r="G10" s="352"/>
    </row>
    <row r="11" spans="2:7" ht="28.5" customHeight="1">
      <c r="B11" s="352"/>
      <c r="C11" s="353"/>
      <c r="D11" s="354"/>
      <c r="E11" s="355"/>
      <c r="G11" s="352"/>
    </row>
    <row r="12" spans="2:7" ht="28.5" customHeight="1">
      <c r="B12" s="352"/>
      <c r="C12" s="353"/>
      <c r="D12" s="354"/>
      <c r="E12" s="355"/>
      <c r="G12" s="352"/>
    </row>
    <row r="13" spans="2:7" ht="28.5" customHeight="1">
      <c r="B13" s="352"/>
      <c r="C13" s="353"/>
      <c r="D13" s="354"/>
      <c r="E13" s="355"/>
      <c r="G13" s="352"/>
    </row>
    <row r="14" spans="2:7" ht="28.5" customHeight="1">
      <c r="B14" s="352" t="s">
        <v>388</v>
      </c>
      <c r="C14" s="353"/>
      <c r="D14" s="354"/>
      <c r="E14" s="355"/>
      <c r="G14" s="352" t="s">
        <v>66</v>
      </c>
    </row>
    <row r="15" spans="2:7" ht="28.5" customHeight="1">
      <c r="B15" s="352"/>
      <c r="C15" s="353"/>
      <c r="D15" s="354"/>
      <c r="E15" s="355"/>
      <c r="G15" s="352">
        <v>501</v>
      </c>
    </row>
    <row r="16" spans="2:7" ht="28.5" customHeight="1">
      <c r="B16" s="352"/>
      <c r="C16" s="353"/>
      <c r="D16" s="354"/>
      <c r="E16" s="355"/>
      <c r="G16" s="352">
        <v>502</v>
      </c>
    </row>
    <row r="17" spans="2:7" ht="28.5" customHeight="1">
      <c r="B17" s="352"/>
      <c r="C17" s="353"/>
      <c r="D17" s="354"/>
      <c r="E17" s="355"/>
      <c r="G17" s="352"/>
    </row>
    <row r="18" spans="2:7" ht="28.5" customHeight="1">
      <c r="B18" s="352"/>
      <c r="C18" s="353"/>
      <c r="D18" s="354"/>
      <c r="E18" s="355"/>
      <c r="G18" s="352"/>
    </row>
    <row r="19" spans="2:7" ht="28.5" customHeight="1">
      <c r="B19" s="352"/>
      <c r="C19" s="353"/>
      <c r="D19" s="354"/>
      <c r="E19" s="355"/>
      <c r="G19" s="352"/>
    </row>
    <row r="20" spans="2:7" ht="28.5" customHeight="1">
      <c r="B20" s="352"/>
      <c r="C20" s="353"/>
      <c r="D20" s="354"/>
      <c r="E20" s="355"/>
      <c r="G20" s="352"/>
    </row>
    <row r="21" spans="2:7" ht="28.5" customHeight="1">
      <c r="B21" s="352"/>
      <c r="C21" s="353"/>
      <c r="D21" s="354"/>
      <c r="E21" s="355"/>
      <c r="G21" s="352"/>
    </row>
    <row r="22" spans="2:7" ht="28.5" customHeight="1">
      <c r="B22" s="352"/>
      <c r="C22" s="353"/>
      <c r="D22" s="354"/>
      <c r="E22" s="355"/>
      <c r="G22" s="352"/>
    </row>
    <row r="23" spans="2:7" ht="28.5" customHeight="1">
      <c r="B23" s="352"/>
      <c r="C23" s="353"/>
      <c r="D23" s="354"/>
      <c r="E23" s="355"/>
      <c r="G23" s="352"/>
    </row>
  </sheetData>
  <phoneticPr fontId="6"/>
  <pageMargins left="1.1811023622047245" right="0.39370078740157483" top="1.1811023622047245" bottom="0.3937007874015748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19</vt:i4>
      </vt:variant>
    </vt:vector>
  </HeadingPairs>
  <TitlesOfParts>
    <vt:vector size="36" baseType="lpstr">
      <vt:lpstr>1申</vt:lpstr>
      <vt:lpstr>2委託</vt:lpstr>
      <vt:lpstr>3収支</vt:lpstr>
      <vt:lpstr>4経</vt:lpstr>
      <vt:lpstr>5委経</vt:lpstr>
      <vt:lpstr>6契</vt:lpstr>
      <vt:lpstr>7越変着</vt:lpstr>
      <vt:lpstr>8覧</vt:lpstr>
      <vt:lpstr>9理由</vt:lpstr>
      <vt:lpstr>10出</vt:lpstr>
      <vt:lpstr>11出内</vt:lpstr>
      <vt:lpstr>12出工</vt:lpstr>
      <vt:lpstr>13請</vt:lpstr>
      <vt:lpstr>14変理</vt:lpstr>
      <vt:lpstr>15比</vt:lpstr>
      <vt:lpstr>16遂</vt:lpstr>
      <vt:lpstr>始めに</vt:lpstr>
      <vt:lpstr>'10出'!Print_Area</vt:lpstr>
      <vt:lpstr>'11出内'!Print_Area</vt:lpstr>
      <vt:lpstr>'13請'!Print_Area</vt:lpstr>
      <vt:lpstr>'14変理'!Print_Area</vt:lpstr>
      <vt:lpstr>'15比'!Print_Area</vt:lpstr>
      <vt:lpstr>'16遂'!Print_Area</vt:lpstr>
      <vt:lpstr>'1申'!Print_Area</vt:lpstr>
      <vt:lpstr>'2委託'!Print_Area</vt:lpstr>
      <vt:lpstr>'3収支'!Print_Area</vt:lpstr>
      <vt:lpstr>'4経'!Print_Area</vt:lpstr>
      <vt:lpstr>'5委経'!Print_Area</vt:lpstr>
      <vt:lpstr>'6契'!Print_Area</vt:lpstr>
      <vt:lpstr>'7越変着'!Print_Area</vt:lpstr>
      <vt:lpstr>'8覧'!Print_Area</vt:lpstr>
      <vt:lpstr>'9理由'!Print_Area</vt:lpstr>
      <vt:lpstr>始めに!Print_Area</vt:lpstr>
      <vt:lpstr>'4経'!Print_Titles</vt:lpstr>
      <vt:lpstr>'5委経'!Print_Titles</vt:lpstr>
      <vt:lpstr>'8覧'!Print_Titles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奈良県耕地課防災係</dc:creator>
  <cp:lastModifiedBy>梶下 理奈</cp:lastModifiedBy>
  <cp:lastPrinted>2025-03-06T07:04:36Z</cp:lastPrinted>
  <dcterms:created xsi:type="dcterms:W3CDTF">2000-04-12T05:27:19Z</dcterms:created>
  <dcterms:modified xsi:type="dcterms:W3CDTF">2025-03-07T07:40:28Z</dcterms:modified>
</cp:coreProperties>
</file>