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T:\地域医療連携課\03病院連携推進係\02　在宅医療事業全般\R08\85_在宅医療非常用電源整備事業\01_事業計画\01_募集\"/>
    </mc:Choice>
  </mc:AlternateContent>
  <xr:revisionPtr revIDLastSave="0" documentId="13_ncr:1_{BE934D56-A840-4960-97D0-38F30B2B7938}" xr6:coauthVersionLast="47" xr6:coauthVersionMax="47" xr10:uidLastSave="{00000000-0000-0000-0000-000000000000}"/>
  <bookViews>
    <workbookView xWindow="-120" yWindow="-120" windowWidth="29040" windowHeight="15720" firstSheet="1" activeTab="1" xr2:uid="{00000000-000D-0000-FFFF-FFFF00000000}"/>
  </bookViews>
  <sheets>
    <sheet name="記載方法" sheetId="18" state="hidden" r:id="rId1"/>
    <sheet name="設備 (間接補助)" sheetId="17" r:id="rId2"/>
    <sheet name="事業区分" sheetId="13" state="hidden" r:id="rId3"/>
    <sheet name="補助率" sheetId="14" state="hidden" r:id="rId4"/>
    <sheet name="基準額" sheetId="16" state="hidden" r:id="rId5"/>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0" hidden="1">記載方法!$A$6:$AG$6</definedName>
    <definedName name="_xlnm._FilterDatabase" localSheetId="2" hidden="1">事業区分!$A$2:$H$44</definedName>
    <definedName name="_xlnm._FilterDatabase" localSheetId="1" hidden="1">'設備 (間接補助)'!$A$6:$AI$6</definedName>
    <definedName name="ICTを活用した産科医師少数地域に対する妊産婦モニタリング支援設備整備事業">事業区分!$D$38</definedName>
    <definedName name="_xlnm.Print_Area" localSheetId="1">'設備 (間接補助)'!$A$1:$AI$17</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12" i="18" l="1"/>
  <c r="AB12" i="18"/>
  <c r="AA12" i="18"/>
  <c r="Z12" i="18"/>
  <c r="AA8" i="18"/>
  <c r="AA9" i="18"/>
  <c r="AA10" i="18"/>
  <c r="AA7" i="18"/>
  <c r="A46" i="13"/>
  <c r="J45" i="13"/>
  <c r="J43" i="13"/>
  <c r="A45" i="13"/>
  <c r="R3" i="17" l="1"/>
  <c r="I8" i="17" l="1"/>
  <c r="L8" i="17" s="1"/>
  <c r="Q8" i="17" l="1"/>
  <c r="U8" i="17"/>
  <c r="V8" i="17" s="1"/>
  <c r="I9" i="17"/>
  <c r="Q9" i="17"/>
  <c r="U9" i="17"/>
  <c r="V9" i="17" s="1"/>
  <c r="I10" i="17"/>
  <c r="L10" i="17" s="1"/>
  <c r="Q10" i="17"/>
  <c r="U10" i="17"/>
  <c r="V10" i="17" s="1"/>
  <c r="I11" i="17"/>
  <c r="Q11" i="17"/>
  <c r="U11" i="17"/>
  <c r="V11" i="17" s="1"/>
  <c r="U10" i="18"/>
  <c r="V10" i="18" s="1"/>
  <c r="Q10" i="18"/>
  <c r="I10" i="18"/>
  <c r="L10" i="18" s="1"/>
  <c r="U9" i="18"/>
  <c r="V9" i="18" s="1"/>
  <c r="Q9" i="18"/>
  <c r="I9" i="18"/>
  <c r="L9" i="18" s="1"/>
  <c r="U8" i="18"/>
  <c r="V8" i="18" s="1"/>
  <c r="Q8" i="18"/>
  <c r="I8" i="18"/>
  <c r="L8" i="18" s="1"/>
  <c r="U7" i="18"/>
  <c r="V7" i="18" s="1"/>
  <c r="Q7" i="18"/>
  <c r="I7" i="18"/>
  <c r="L7" i="18" s="1"/>
  <c r="U7" i="17"/>
  <c r="V7" i="17" s="1"/>
  <c r="Q7" i="17"/>
  <c r="I7" i="17"/>
  <c r="L7" i="17" s="1"/>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L9" i="17" l="1"/>
  <c r="L11" i="17"/>
  <c r="A40" i="13" l="1"/>
  <c r="A41" i="13"/>
  <c r="A42" i="13"/>
  <c r="A43" i="13"/>
  <c r="A44" i="13"/>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9" i="17"/>
  <c r="K7" i="18"/>
  <c r="K11" i="17"/>
  <c r="K10" i="17"/>
  <c r="W10" i="17" s="1"/>
  <c r="X10" i="17" s="1" a="1"/>
  <c r="X10" i="17" s="1"/>
  <c r="Y10" i="17" s="1" a="1"/>
  <c r="Y10" i="17" s="1"/>
  <c r="K9" i="18"/>
  <c r="K8" i="18"/>
  <c r="K10" i="18"/>
  <c r="K7" i="17"/>
  <c r="AD10" i="17" l="1"/>
  <c r="AE10" i="17" s="1"/>
  <c r="AA10" i="17"/>
  <c r="W9" i="17"/>
  <c r="X9" i="17" s="1" a="1"/>
  <c r="X9" i="17" s="1"/>
  <c r="Y9" i="17" s="1" a="1"/>
  <c r="Y9" i="17" s="1"/>
  <c r="W11" i="17"/>
  <c r="X11" i="17" s="1" a="1"/>
  <c r="X11" i="17" s="1"/>
  <c r="Y11" i="17" s="1" a="1"/>
  <c r="Y11" i="17" s="1"/>
  <c r="W7" i="18"/>
  <c r="X7" i="18" s="1" a="1"/>
  <c r="X7" i="18" s="1"/>
  <c r="Y7" i="18" s="1" a="1"/>
  <c r="Y7" i="18" s="1"/>
  <c r="W8" i="17"/>
  <c r="X8" i="17" s="1" a="1"/>
  <c r="X8" i="17" s="1"/>
  <c r="Y8" i="17" s="1" a="1"/>
  <c r="Y8" i="17" s="1"/>
  <c r="X9" i="18" a="1"/>
  <c r="X9" i="18" s="1"/>
  <c r="X10" i="18" a="1"/>
  <c r="X10" i="18" s="1"/>
  <c r="Y10" i="18" s="1" a="1"/>
  <c r="Y10" i="18" s="1"/>
  <c r="W12" i="18"/>
  <c r="W7" i="17"/>
  <c r="AD11" i="17" l="1"/>
  <c r="AE11" i="17" s="1"/>
  <c r="AA11" i="17"/>
  <c r="AD9" i="17"/>
  <c r="AE9" i="17" s="1"/>
  <c r="AA9" i="17"/>
  <c r="AD8" i="17"/>
  <c r="AE8" i="17" s="1"/>
  <c r="AA8" i="17"/>
  <c r="X7" i="17" a="1"/>
  <c r="X7" i="17" s="1"/>
  <c r="Y7" i="17" s="1" a="1"/>
  <c r="Y7" i="17" s="1"/>
  <c r="Y9" i="18" a="1"/>
  <c r="Y9" i="18" s="1"/>
  <c r="X8" i="18" a="1"/>
  <c r="X8" i="18" s="1"/>
  <c r="W13" i="17"/>
  <c r="Y13" i="17" l="1"/>
  <c r="AA7" i="17"/>
  <c r="AD7" i="17"/>
  <c r="AE7" i="17" s="1"/>
  <c r="X13"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<sst xmlns="http://schemas.openxmlformats.org/spreadsheetml/2006/main" count="524" uniqueCount="246">
  <si>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</si>
  <si>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</si>
  <si>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</si>
  <si>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</si>
  <si>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</si>
  <si>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</si>
  <si>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</si>
  <si>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</si>
  <si>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</si>
  <si>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</si>
  <si>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</si>
  <si>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</si>
  <si>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</si>
  <si>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</si>
  <si>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</si>
  <si>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</si>
  <si>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</si>
  <si>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</si>
  <si>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</si>
  <si>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</si>
  <si>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</si>
  <si>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</si>
  <si>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</si>
  <si>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</si>
  <si>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</si>
  <si>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</si>
  <si>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</si>
  <si>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</si>
  <si>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</si>
  <si>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</si>
  <si>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</si>
  <si>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</si>
  <si>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</si>
  <si>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</si>
  <si>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</si>
  <si>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</si>
  <si>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</si>
  <si>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</si>
  <si>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</si>
  <si>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</si>
  <si>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</si>
  <si>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</si>
  <si>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</si>
  <si>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</si>
  <si>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</si>
  <si>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</si>
  <si>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</si>
  <si>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</si>
  <si>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</si>
  <si>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</si>
  <si>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</si>
  <si>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</si>
  <si>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</si>
  <si>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</si>
  <si>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</si>
  <si>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</si>
  <si>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</si>
  <si>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</si>
  <si>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</si>
  <si>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</si>
  <si>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</si>
  <si>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</si>
  <si>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</si>
  <si>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</si>
  <si>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</si>
  <si>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</si>
  <si>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</si>
  <si>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</si>
  <si>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</si>
  <si>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</si>
  <si>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</si>
  <si>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</si>
  <si>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</si>
  <si>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</si>
  <si>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</si>
  <si>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</si>
  <si>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</si>
  <si>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</si>
  <si>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</si>
  <si>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</si>
  <si>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</si>
  <si>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</si>
  <si>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</si>
  <si>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</si>
  <si>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</si>
  <si>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</si>
  <si>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</si>
  <si>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</si>
  <si>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</si>
  <si>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</si>
  <si>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</si>
  <si>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</si>
  <si>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</si>
  <si>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</si>
  <si>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</si>
  <si>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</si>
  <si>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</si>
  <si>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</si>
  <si>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</si>
  <si>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</si>
  <si>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</si>
  <si>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</si>
  <si>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</si>
  <si>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</si>
  <si>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</si>
  <si>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</si>
  <si>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</si>
  <si>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</si>
  <si>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</si>
  <si>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</si>
  <si>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</si>
  <si>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</si>
  <si>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</si>
  <si>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</si>
  <si>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</si>
  <si>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</si>
  <si>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</si>
  <si>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</si>
  <si>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</si>
  <si>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</si>
  <si>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</si>
  <si>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</si>
  <si>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</si>
  <si>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</si>
  <si>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</si>
  <si>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</si>
  <si>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</si>
  <si>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</si>
  <si>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</si>
  <si>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</si>
  <si>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</si>
  <si>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</si>
  <si>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</si>
  <si>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</si>
  <si>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</si>
  <si>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</si>
  <si>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</si>
  <si>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</si>
  <si>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</si>
  <si>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</si>
  <si>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</si>
  <si>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</si>
  <si>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</si>
  <si>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</si>
  <si>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</si>
  <si>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</si>
  <si>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</si>
  <si>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</si>
  <si>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</si>
  <si>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</si>
  <si>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</si>
  <si>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</si>
  <si>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</si>
  <si>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</si>
  <si>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</si>
  <si>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</si>
  <si>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</si>
  <si>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</si>
  <si>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</si>
  <si>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</si>
  <si>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</si>
  <si>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</si>
  <si>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</si>
  <si>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</si>
  <si>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</si>
  <si>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</si>
  <si>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</si>
  <si>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</si>
  <si>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</si>
  <si>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</si>
  <si>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</si>
  <si>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</si>
  <si>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</si>
  <si>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</si>
  <si>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</si>
  <si>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</si>
  <si>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</si>
  <si>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</si>
  <si>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</si>
  <si>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</si>
  <si>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</si>
  <si>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</si>
  <si>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</si>
  <si>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</si>
  <si>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</si>
  <si>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</si>
  <si>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</si>
  <si>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</si>
  <si>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</si>
  <si>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</si>
  <si>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</si>
  <si>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</si>
  <si>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</si>
  <si>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</si>
  <si>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</si>
  <si>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</si>
  <si>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</si>
  <si>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</si>
  <si>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</si>
  <si>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</si>
  <si>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</si>
  <si>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</si>
  <si>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</si>
  <si>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</si>
  <si>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</si>
  <si>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</si>
  <si>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</si>
  <si>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</si>
  <si>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</si>
  <si>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</si>
  <si>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</si>
  <si>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</si>
  <si>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</si>
  <si>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</si>
  <si>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</si>
  <si>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</si>
  <si>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</si>
  <si>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</si>
  <si>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</si>
  <si>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</si>
  <si>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</si>
  <si>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</si>
  <si>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</si>
  <si>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</si>
  <si>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</si>
  <si>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</si>
  <si>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</si>
  <si>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</si>
  <si>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</si>
  <si>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</si>
  <si>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</si>
  <si>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</si>
  <si>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</si>
  <si>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</si>
  <si>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</si>
  <si>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</si>
  <si>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</si>
  <si>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</si>
  <si>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</si>
  <si>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</si>
  <si>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</si>
  <si>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令和８年度　医療施設等設備整備費補助金（間接補助）</t>
    <rPh sb="0" eb="2">
      <t>レイワ</t>
    </rPh>
    <rPh sb="3" eb="5">
      <t>ネンド</t>
    </rPh>
    <rPh sb="20" eb="22">
      <t>カンセツ</t>
    </rPh>
    <rPh sb="22" eb="24">
      <t>ホジョ</t>
    </rPh>
    <phoneticPr fontId="2"/>
  </si>
  <si>
    <t>奈良県</t>
    <rPh sb="0" eb="3">
      <t>ナラケン</t>
    </rPh>
    <phoneticPr fontId="2"/>
  </si>
  <si>
    <t>※都道府県補助額(G)には、何も記載しないでください。</t>
    <rPh sb="1" eb="5">
      <t>トドウフケン</t>
    </rPh>
    <rPh sb="5" eb="8">
      <t>ホジョガク</t>
    </rPh>
    <rPh sb="14" eb="15">
      <t>ナニ</t>
    </rPh>
    <rPh sb="16" eb="18">
      <t>キサイ</t>
    </rPh>
    <phoneticPr fontId="2"/>
  </si>
  <si>
    <t>※仕入れに係る消費税等相当額(J)は、現時点で分かる場合のみ金額を記入してください。分からない場合は、「０」とご記入ください。</t>
    <rPh sb="19" eb="22">
      <t>ゲンジテン</t>
    </rPh>
    <rPh sb="23" eb="24">
      <t>ワ</t>
    </rPh>
    <rPh sb="26" eb="28">
      <t>バアイ</t>
    </rPh>
    <rPh sb="30" eb="32">
      <t>キンガク</t>
    </rPh>
    <rPh sb="33" eb="35">
      <t>キニュウ</t>
    </rPh>
    <rPh sb="42" eb="43">
      <t>ワ</t>
    </rPh>
    <rPh sb="47" eb="49">
      <t>バアイ</t>
    </rPh>
    <rPh sb="56" eb="58">
      <t>キニュウ</t>
    </rPh>
    <phoneticPr fontId="2"/>
  </si>
  <si>
    <t>※発電機等の付属品も購入する場合、本体と合わせ一行にご記入ください。</t>
    <rPh sb="1" eb="4">
      <t>ハツデンキ</t>
    </rPh>
    <rPh sb="4" eb="5">
      <t>トウ</t>
    </rPh>
    <rPh sb="6" eb="9">
      <t>フゾクヒン</t>
    </rPh>
    <rPh sb="10" eb="12">
      <t>コウニュウ</t>
    </rPh>
    <rPh sb="14" eb="16">
      <t>バアイ</t>
    </rPh>
    <rPh sb="17" eb="19">
      <t>ホンタイ</t>
    </rPh>
    <rPh sb="20" eb="21">
      <t>ア</t>
    </rPh>
    <rPh sb="23" eb="24">
      <t>イチ</t>
    </rPh>
    <rPh sb="24" eb="25">
      <t>ギョウ</t>
    </rPh>
    <rPh sb="27" eb="29">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</si>
</sst>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21">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
      <b/>
      <sz val="16"/>
      <color rgb="FFFF0000"/>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26">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0" xfId="0" applyFont="1" applyBorder="1" applyAlignment="1">
      <alignment vertical="center"/>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Fill="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0" fontId="8" fillId="0" borderId="13" xfId="0" applyFont="1" applyBorder="1" applyAlignment="1">
      <alignment horizontal="center" vertical="center" wrapText="1"/>
    </xf>
    <xf numFmtId="0" fontId="4" fillId="0" borderId="15" xfId="0" applyFont="1" applyBorder="1" applyAlignment="1"/>
    <xf numFmtId="0" fontId="4" fillId="0" borderId="14" xfId="0" applyFont="1" applyBorder="1" applyAlignment="1"/>
    <xf numFmtId="0" fontId="4" fillId="0" borderId="12" xfId="0" applyFont="1" applyFill="1" applyBorder="1" applyAlignment="1">
      <alignment vertical="top" wrapText="1"/>
    </xf>
    <xf numFmtId="0" fontId="4" fillId="0" borderId="12" xfId="0" applyFont="1" applyBorder="1" applyAlignment="1">
      <alignment vertical="top" wrapText="1"/>
    </xf>
    <xf numFmtId="12" fontId="8" fillId="0" borderId="12" xfId="0" applyNumberFormat="1" applyFont="1" applyFill="1" applyBorder="1" applyAlignment="1">
      <alignment horizontal="center" vertical="center" wrapText="1"/>
    </xf>
    <xf numFmtId="12" fontId="8" fillId="0" borderId="12" xfId="0" applyNumberFormat="1" applyFont="1" applyBorder="1" applyAlignment="1">
      <alignment horizontal="center" vertical="center" wrapText="1"/>
    </xf>
    <xf numFmtId="0" fontId="4" fillId="0" borderId="12" xfId="0" applyFont="1" applyBorder="1" applyAlignment="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8" fillId="0" borderId="12" xfId="0" applyFont="1" applyFill="1" applyBorder="1" applyAlignment="1">
      <alignment vertical="center" wrapText="1"/>
    </xf>
    <xf numFmtId="0" fontId="4" fillId="0" borderId="12" xfId="0" applyFont="1" applyFill="1" applyBorder="1" applyAlignment="1">
      <alignment vertical="center" wrapText="1"/>
    </xf>
    <xf numFmtId="0" fontId="12" fillId="0" borderId="0" xfId="0" applyFont="1"/>
    <xf numFmtId="0" fontId="12" fillId="0" borderId="12" xfId="0" applyFont="1" applyBorder="1"/>
    <xf numFmtId="12" fontId="4" fillId="0" borderId="12" xfId="0" applyNumberFormat="1" applyFont="1" applyFill="1" applyBorder="1" applyAlignment="1">
      <alignment horizontal="center"/>
    </xf>
    <xf numFmtId="12" fontId="4" fillId="0" borderId="12" xfId="0" applyNumberFormat="1" applyFont="1" applyBorder="1" applyAlignment="1">
      <alignment horizontal="center"/>
    </xf>
    <xf numFmtId="12" fontId="4" fillId="0" borderId="12" xfId="0" applyNumberFormat="1" applyFont="1" applyBorder="1" applyAlignment="1"/>
    <xf numFmtId="176" fontId="4" fillId="4" borderId="3" xfId="0" applyNumberFormat="1" applyFont="1" applyFill="1" applyBorder="1" applyAlignment="1">
      <alignment horizontal="right" vertical="center"/>
    </xf>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Border="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Border="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0" borderId="0" xfId="0" applyFont="1" applyAlignment="1"/>
    <xf numFmtId="0" fontId="15" fillId="5" borderId="0" xfId="0" applyFont="1" applyFill="1" applyBorder="1" applyAlignment="1">
      <alignment horizontal="left"/>
    </xf>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176" fontId="4" fillId="4" borderId="3" xfId="0" applyNumberFormat="1" applyFont="1" applyFill="1" applyBorder="1" applyAlignment="1">
      <alignment horizontal="right" vertical="center"/>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176" fontId="4" fillId="4" borderId="3" xfId="0" applyNumberFormat="1" applyFont="1" applyFill="1" applyBorder="1" applyAlignment="1">
      <alignment horizontal="right" vertical="center"/>
    </xf>
    <xf numFmtId="57" fontId="16" fillId="5" borderId="0" xfId="1" applyNumberFormat="1" applyFont="1" applyFill="1" applyBorder="1" applyAlignment="1">
      <alignment vertical="center"/>
    </xf>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57" fontId="14" fillId="5" borderId="1" xfId="1" applyNumberFormat="1" applyFont="1" applyFill="1" applyBorder="1" applyAlignment="1">
      <alignment horizontal="left" vertical="center"/>
    </xf>
    <xf numFmtId="38" fontId="14" fillId="5" borderId="1" xfId="1" applyFont="1" applyFill="1" applyBorder="1" applyAlignment="1">
      <alignment horizontal="left" vertical="center"/>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20" fillId="0" borderId="0" xfId="0" applyFont="1"/>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view="pageBreakPreview" topLeftCell="A10" zoomScale="85" zoomScaleNormal="75" zoomScaleSheetLayoutView="85" workbookViewId="0">
      <selection activeCell="K8" sqref="K8"/>
    </sheetView>
  </sheetViews>
  <sheetFormatPr defaultColWidth="9" defaultRowHeight="12" outlineLevelCol="1"/>
  <cols>
    <col min="1" max="1" width="6" style="1" customWidth="1" outlineLevel="1"/>
    <col min="2" max="2" width="9" style="1"/>
    <col min="3" max="3" width="9.125" style="4"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2.75" style="1" bestFit="1" customWidth="1"/>
    <col min="9" max="9" width="31.25" style="4" customWidth="1"/>
    <col min="10" max="10" width="22.625" style="4" bestFit="1" customWidth="1"/>
    <col min="11" max="11" width="9.5" style="4" customWidth="1" outlineLevel="1"/>
    <col min="12" max="12" width="9.375" style="4" customWidth="1" outlineLevel="1"/>
    <col min="13" max="13" width="24.625" style="1" customWidth="1"/>
    <col min="14" max="15" width="12.625" style="1" customWidth="1"/>
    <col min="16" max="16" width="8.625" style="1" customWidth="1"/>
    <col min="17" max="27" width="12.625" style="1" customWidth="1"/>
    <col min="28" max="29" width="12.625" style="1" customWidth="1" outlineLevel="1"/>
    <col min="30" max="30" width="12.125" style="1" customWidth="1" outlineLevel="1"/>
    <col min="31" max="31" width="13.125" style="1" customWidth="1" outlineLevel="1"/>
    <col min="32" max="32" width="12.625" style="1" customWidth="1"/>
    <col min="33" max="33" width="40.625" style="1" customWidth="1"/>
    <col min="34" max="16384" width="9" style="1"/>
  </cols>
  <sheetData>
    <row r="1" spans="1:33" s="9" customFormat="1" ht="24">
      <c r="A1" s="36"/>
      <c r="B1" s="200" t="s">
        <v>240</v>
      </c>
      <c r="C1" s="200"/>
      <c r="D1" s="200"/>
      <c r="E1" s="200"/>
      <c r="F1" s="200"/>
      <c r="G1" s="200"/>
      <c r="H1" s="200"/>
      <c r="I1" s="200"/>
      <c r="J1" s="200"/>
      <c r="K1" s="201" t="s">
        <v>124</v>
      </c>
      <c r="L1" s="201"/>
      <c r="M1" s="201"/>
      <c r="N1" s="201"/>
      <c r="O1" s="8"/>
      <c r="P1" s="8"/>
      <c r="Q1" s="8"/>
      <c r="R1" s="8"/>
      <c r="S1" s="8"/>
      <c r="T1" s="8"/>
      <c r="U1" s="8"/>
      <c r="V1" s="8"/>
      <c r="W1" s="8"/>
      <c r="X1" s="8"/>
      <c r="Y1" s="8"/>
      <c r="Z1" s="195"/>
      <c r="AA1" s="195"/>
      <c r="AB1" s="208" t="s">
        <v>236</v>
      </c>
      <c r="AC1" s="208"/>
      <c r="AD1" s="208"/>
      <c r="AE1" s="208"/>
      <c r="AF1" s="195"/>
      <c r="AG1" s="195"/>
    </row>
    <row r="2" spans="1:33" s="2" customFormat="1" ht="13.5">
      <c r="A2" s="64"/>
      <c r="B2" s="65"/>
      <c r="C2" s="66"/>
      <c r="D2" s="67"/>
      <c r="E2" s="66"/>
      <c r="F2" s="67"/>
      <c r="G2" s="65"/>
      <c r="H2" s="65"/>
      <c r="I2" s="68"/>
      <c r="J2" s="68"/>
      <c r="K2" s="68"/>
      <c r="L2" s="68"/>
      <c r="M2" s="64"/>
      <c r="N2" s="69"/>
      <c r="O2" s="110" t="s">
        <v>0</v>
      </c>
      <c r="P2" s="110" t="s">
        <v>1</v>
      </c>
      <c r="Q2" s="110" t="s">
        <v>2</v>
      </c>
      <c r="R2" s="110" t="s">
        <v>3</v>
      </c>
      <c r="S2" s="202" t="s">
        <v>4</v>
      </c>
      <c r="T2" s="203"/>
      <c r="U2" s="204"/>
      <c r="V2" s="110" t="s">
        <v>5</v>
      </c>
      <c r="W2" s="110" t="s">
        <v>6</v>
      </c>
      <c r="X2" s="110" t="s">
        <v>7</v>
      </c>
      <c r="Y2" s="110" t="s">
        <v>8</v>
      </c>
      <c r="Z2" s="70" t="s">
        <v>9</v>
      </c>
      <c r="AA2" s="193" t="s">
        <v>10</v>
      </c>
      <c r="AB2" s="193" t="s">
        <v>11</v>
      </c>
      <c r="AC2" s="193" t="s">
        <v>213</v>
      </c>
      <c r="AD2" s="193" t="s">
        <v>214</v>
      </c>
      <c r="AE2" s="193" t="s">
        <v>215</v>
      </c>
      <c r="AF2" s="64"/>
      <c r="AG2" s="64"/>
    </row>
    <row r="3" spans="1:33" s="2" customFormat="1" ht="36">
      <c r="A3" s="73" t="s">
        <v>23</v>
      </c>
      <c r="B3" s="74" t="s">
        <v>12</v>
      </c>
      <c r="C3" s="75" t="s">
        <v>20</v>
      </c>
      <c r="D3" s="76"/>
      <c r="E3" s="75" t="s">
        <v>13</v>
      </c>
      <c r="F3" s="76"/>
      <c r="G3" s="77" t="s">
        <v>14</v>
      </c>
      <c r="H3" s="77" t="s">
        <v>112</v>
      </c>
      <c r="I3" s="78" t="s">
        <v>24</v>
      </c>
      <c r="J3" s="73" t="s">
        <v>25</v>
      </c>
      <c r="K3" s="79" t="s">
        <v>60</v>
      </c>
      <c r="L3" s="73" t="s">
        <v>61</v>
      </c>
      <c r="M3" s="78" t="s">
        <v>26</v>
      </c>
      <c r="N3" s="80" t="s">
        <v>27</v>
      </c>
      <c r="O3" s="80" t="s">
        <v>15</v>
      </c>
      <c r="P3" s="81" t="s">
        <v>28</v>
      </c>
      <c r="Q3" s="80" t="s">
        <v>16</v>
      </c>
      <c r="R3" s="82" t="s">
        <v>37</v>
      </c>
      <c r="S3" s="205" t="s">
        <v>29</v>
      </c>
      <c r="T3" s="206"/>
      <c r="U3" s="207"/>
      <c r="V3" s="80" t="s">
        <v>30</v>
      </c>
      <c r="W3" s="81" t="s">
        <v>38</v>
      </c>
      <c r="X3" s="81" t="s">
        <v>39</v>
      </c>
      <c r="Y3" s="81" t="s">
        <v>40</v>
      </c>
      <c r="Z3" s="81" t="s">
        <v>237</v>
      </c>
      <c r="AA3" s="81" t="s">
        <v>238</v>
      </c>
      <c r="AB3" s="73" t="s">
        <v>31</v>
      </c>
      <c r="AC3" s="81" t="s">
        <v>32</v>
      </c>
      <c r="AD3" s="81" t="s">
        <v>33</v>
      </c>
      <c r="AE3" s="81" t="s">
        <v>34</v>
      </c>
      <c r="AF3" s="78" t="s">
        <v>35</v>
      </c>
      <c r="AG3" s="78" t="s">
        <v>36</v>
      </c>
    </row>
    <row r="4" spans="1:33" s="3" customFormat="1">
      <c r="A4" s="85"/>
      <c r="B4" s="86"/>
      <c r="C4" s="87"/>
      <c r="D4" s="88"/>
      <c r="E4" s="87"/>
      <c r="F4" s="88"/>
      <c r="G4" s="87"/>
      <c r="H4" s="87"/>
      <c r="I4" s="85"/>
      <c r="J4" s="89"/>
      <c r="K4" s="89"/>
      <c r="L4" s="89"/>
      <c r="M4" s="90"/>
      <c r="N4" s="89"/>
      <c r="O4" s="90"/>
      <c r="P4" s="90"/>
      <c r="Q4" s="91"/>
      <c r="R4" s="91"/>
      <c r="S4" s="90" t="s">
        <v>179</v>
      </c>
      <c r="T4" s="90" t="s">
        <v>142</v>
      </c>
      <c r="U4" s="90" t="s">
        <v>178</v>
      </c>
      <c r="V4" s="90"/>
      <c r="W4" s="90"/>
      <c r="X4" s="90"/>
      <c r="Y4" s="90"/>
      <c r="Z4" s="90"/>
      <c r="AA4" s="90" t="s">
        <v>208</v>
      </c>
      <c r="AB4" s="92"/>
      <c r="AC4" s="90"/>
      <c r="AD4" s="90"/>
      <c r="AE4" s="90" t="s">
        <v>239</v>
      </c>
      <c r="AF4" s="94" t="s">
        <v>18</v>
      </c>
      <c r="AG4" s="85"/>
    </row>
    <row r="5" spans="1:33"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4" t="s">
        <v>19</v>
      </c>
      <c r="AA5" s="43" t="s">
        <v>19</v>
      </c>
      <c r="AB5" s="43" t="s">
        <v>19</v>
      </c>
      <c r="AC5" s="43" t="s">
        <v>19</v>
      </c>
      <c r="AD5" s="45"/>
      <c r="AE5" s="46"/>
      <c r="AF5" s="41"/>
      <c r="AG5" s="37"/>
    </row>
    <row r="6" spans="1:33" s="47" customFormat="1">
      <c r="A6" s="111"/>
      <c r="B6" s="112"/>
      <c r="C6" s="113"/>
      <c r="D6" s="113"/>
      <c r="E6" s="113"/>
      <c r="F6" s="113"/>
      <c r="G6" s="113"/>
      <c r="H6" s="113"/>
      <c r="I6" s="114"/>
      <c r="J6" s="114"/>
      <c r="K6" s="114"/>
      <c r="L6" s="114"/>
      <c r="M6" s="111"/>
      <c r="N6" s="115"/>
      <c r="O6" s="116"/>
      <c r="P6" s="116"/>
      <c r="Q6" s="116"/>
      <c r="R6" s="116"/>
      <c r="S6" s="116"/>
      <c r="T6" s="116"/>
      <c r="U6" s="116"/>
      <c r="V6" s="116"/>
      <c r="W6" s="116"/>
      <c r="X6" s="116"/>
      <c r="Y6" s="116"/>
      <c r="Z6" s="117"/>
      <c r="AA6" s="116"/>
      <c r="AB6" s="116"/>
      <c r="AC6" s="116"/>
      <c r="AD6" s="118"/>
      <c r="AE6" s="119"/>
      <c r="AF6" s="111"/>
      <c r="AG6" s="111"/>
    </row>
    <row r="7" spans="1:33" s="131" customFormat="1" ht="24.95" customHeight="1">
      <c r="A7" s="120">
        <v>1</v>
      </c>
      <c r="B7" s="172" t="s">
        <v>21</v>
      </c>
      <c r="C7" s="173"/>
      <c r="D7" s="172"/>
      <c r="E7" s="174"/>
      <c r="F7" s="172"/>
      <c r="G7" s="172" t="s">
        <v>21</v>
      </c>
      <c r="H7" s="172" t="s">
        <v>71</v>
      </c>
      <c r="I7" s="121" t="str">
        <f>IFERROR(VLOOKUP(H7,事業区分!$B$9:$C$46,2,0),"")</f>
        <v>へき地診療所</v>
      </c>
      <c r="J7" s="179" t="s">
        <v>44</v>
      </c>
      <c r="K7" s="122">
        <f>IFERROR(VLOOKUP(CONCATENATE(H7,I7),事業区分!$A$9:$H$1048576,8,0),"")</f>
        <v>1</v>
      </c>
      <c r="L7" s="123">
        <f>IFERROR(INDEX(補助率!$C$5:$W$42,MATCH(I7,補助率!$B$5:$B$42,0),MATCH(J7,補助率!$C$4:$W$4,0)),"")</f>
        <v>0.5</v>
      </c>
      <c r="M7" s="179" t="s">
        <v>192</v>
      </c>
      <c r="N7" s="172" t="s">
        <v>193</v>
      </c>
      <c r="O7" s="183">
        <v>20000000</v>
      </c>
      <c r="P7" s="183">
        <v>0</v>
      </c>
      <c r="Q7" s="125">
        <f>IF(O7-P7=0,"",O7-P7)</f>
        <v>20000000</v>
      </c>
      <c r="R7" s="183">
        <v>20000000</v>
      </c>
      <c r="S7" s="183">
        <v>16500000</v>
      </c>
      <c r="T7" s="183" t="s">
        <v>198</v>
      </c>
      <c r="U7" s="125">
        <f>IF(IFERROR(IF(T7="－",S7,S7*T7),"")=0,"",IFERROR(IF(T7="－",S7,S7*T7),""))</f>
        <v>16500000</v>
      </c>
      <c r="V7" s="126">
        <f>IF(MIN(R7,U7)=0,"",MIN(R7,U7))</f>
        <v>16500000</v>
      </c>
      <c r="W7" s="183" t="str">
        <f>IF(K7=1,"－","")</f>
        <v>－</v>
      </c>
      <c r="X7" s="127" cm="1">
        <f t="array" ref="X7">IFERROR(_xlfn.IFS(K7=1,MIN(Q7,V7),K7=2,MIN(Q7,V7,W7),K7=3,MIN(MIN(Q7,V7)*3/4,W7),K7=4,MIN(MIN(Q7,V7)*L7,W7),K7=5,MIN(MIN(Q7,V7)*2/3,W7),K7=6,MIN(MIN(Q7,V7)*1/2,W7)),"")</f>
        <v>16500000</v>
      </c>
      <c r="Y7" s="125" cm="1">
        <f t="array" ref="Y7">IFERROR(ROUNDDOWN(_xlfn.IFS((K7=1),X7*L7,(K7=2),X7*L7,(K7=3),X7*2/3,(K7=4),X7,(K7=5),X7*1/2,(K7=6),X7*2/3),-3),"")</f>
        <v>8250000</v>
      </c>
      <c r="Z7" s="128">
        <v>0</v>
      </c>
      <c r="AA7" s="125">
        <f>Y7-Z7</f>
        <v>8250000</v>
      </c>
      <c r="AB7" s="128"/>
      <c r="AC7" s="128"/>
      <c r="AD7" s="196"/>
      <c r="AE7" s="197"/>
      <c r="AF7" s="178" t="s">
        <v>22</v>
      </c>
      <c r="AG7" s="179" t="s">
        <v>189</v>
      </c>
    </row>
    <row r="8" spans="1:33" s="131" customFormat="1" ht="24.95" customHeight="1">
      <c r="A8" s="120">
        <v>2</v>
      </c>
      <c r="B8" s="175" t="s">
        <v>123</v>
      </c>
      <c r="C8" s="176"/>
      <c r="D8" s="175"/>
      <c r="E8" s="176"/>
      <c r="F8" s="177"/>
      <c r="G8" s="175" t="s">
        <v>188</v>
      </c>
      <c r="H8" s="172" t="s">
        <v>90</v>
      </c>
      <c r="I8" s="121" t="str">
        <f>IFERROR(VLOOKUP(H8,事業区分!$B$9:$C$46,2,0),"")</f>
        <v>遠隔医療設備</v>
      </c>
      <c r="J8" s="179" t="s">
        <v>54</v>
      </c>
      <c r="K8" s="122">
        <f>IFERROR(VLOOKUP(CONCATENATE(H8,I8),事業区分!$A$9:$H$1048576,8,0),"")</f>
        <v>4</v>
      </c>
      <c r="L8" s="123">
        <f>IFERROR(INDEX(補助率!$C$5:$W$42,MATCH(I8,補助率!$B$5:$B$42,0),MATCH(J8,補助率!$C$4:$W$4,0)),"")</f>
        <v>0.5</v>
      </c>
      <c r="M8" s="179" t="s">
        <v>194</v>
      </c>
      <c r="N8" s="172" t="s">
        <v>193</v>
      </c>
      <c r="O8" s="184">
        <v>421000</v>
      </c>
      <c r="P8" s="184">
        <v>0</v>
      </c>
      <c r="Q8" s="125">
        <f t="shared" ref="Q8:Q10" si="0">IF(O8-P8=0,"",O8-P8)</f>
        <v>421000</v>
      </c>
      <c r="R8" s="184">
        <v>421000</v>
      </c>
      <c r="S8" s="184">
        <v>2660000</v>
      </c>
      <c r="T8" s="184">
        <v>3</v>
      </c>
      <c r="U8" s="125">
        <f t="shared" ref="U8:U10" si="1">IF(IFERROR(IF(T8="－",S8,S8*T8),"")=0,"",IFERROR(IF(T8="－",S8,S8*T8),""))</f>
        <v>7980000</v>
      </c>
      <c r="V8" s="126">
        <f t="shared" ref="V8:V10" si="2">IF(MIN(R8,U8)=0,"",MIN(R8,U8))</f>
        <v>421000</v>
      </c>
      <c r="W8" s="183">
        <v>2000000</v>
      </c>
      <c r="X8" s="127" cm="1">
        <f t="array" ref="X8">IFERROR(_xlfn.IFS(K8=1,MIN(Q8,V8),K8=2,MIN(Q8,V8,W8),K8=3,MIN(MIN(Q8,V8)*3/4,W8),K8=4,MIN(MIN(Q8,V8)*L8,W8),K8=5,MIN(MIN(Q8,V8)*2/3,W8),K8=6,MIN(MIN(Q8,V8)*1/2,W8)),"")</f>
        <v>210500</v>
      </c>
      <c r="Y8" s="125" cm="1">
        <f t="array" ref="Y8">IFERROR(ROUNDDOWN(_xlfn.IFS((K8=1),X8*L8,(K8=2),X8*L8,(K8=3),X8*2/3,(K8=4),X8,(K8=5),X8*1/2,(K8=6),X8*2/3),-3),"")</f>
        <v>210000</v>
      </c>
      <c r="Z8" s="133">
        <v>0</v>
      </c>
      <c r="AA8" s="125">
        <f t="shared" ref="AA8:AA10" si="3">Y8-Z8</f>
        <v>210000</v>
      </c>
      <c r="AB8" s="128"/>
      <c r="AC8" s="128"/>
      <c r="AD8" s="198"/>
      <c r="AE8" s="199"/>
      <c r="AF8" s="180" t="s">
        <v>190</v>
      </c>
      <c r="AG8" s="181" t="s">
        <v>191</v>
      </c>
    </row>
    <row r="9" spans="1:33" s="131" customFormat="1" ht="24.95" customHeight="1">
      <c r="A9" s="120">
        <v>3</v>
      </c>
      <c r="B9" s="172" t="s">
        <v>21</v>
      </c>
      <c r="C9" s="173"/>
      <c r="D9" s="172"/>
      <c r="E9" s="174"/>
      <c r="F9" s="172"/>
      <c r="G9" s="172" t="s">
        <v>21</v>
      </c>
      <c r="H9" s="172" t="s">
        <v>100</v>
      </c>
      <c r="I9" s="121" t="str">
        <f>IFERROR(VLOOKUP(H9,事業区分!$B$9:$C$46,2,0),"")</f>
        <v>解剖・死亡時画像診断等設備</v>
      </c>
      <c r="J9" s="179" t="s">
        <v>199</v>
      </c>
      <c r="K9" s="122">
        <f>IFERROR(VLOOKUP(CONCATENATE(H9,I9),事業区分!$A$9:$H$1048576,8,0),"")</f>
        <v>4</v>
      </c>
      <c r="L9" s="123">
        <f>IFERROR(INDEX(補助率!$C$5:$W$42,MATCH(I9,補助率!$B$5:$B$42,0),MATCH(J9,補助率!$C$4:$W$4,0)),"")</f>
        <v>0.5</v>
      </c>
      <c r="M9" s="181" t="s">
        <v>195</v>
      </c>
      <c r="N9" s="182" t="s">
        <v>196</v>
      </c>
      <c r="O9" s="184">
        <v>19000000</v>
      </c>
      <c r="P9" s="184">
        <v>0</v>
      </c>
      <c r="Q9" s="125">
        <f t="shared" si="0"/>
        <v>19000000</v>
      </c>
      <c r="R9" s="184">
        <v>19000000</v>
      </c>
      <c r="S9" s="184">
        <v>20000000</v>
      </c>
      <c r="T9" s="184" t="s">
        <v>198</v>
      </c>
      <c r="U9" s="125">
        <f t="shared" si="1"/>
        <v>20000000</v>
      </c>
      <c r="V9" s="126">
        <f t="shared" si="2"/>
        <v>19000000</v>
      </c>
      <c r="W9" s="183">
        <v>5000000</v>
      </c>
      <c r="X9" s="127" cm="1">
        <f t="array" ref="X9">IFERROR(_xlfn.IFS(K9=1,MIN(Q9,V9),K9=2,MIN(Q9,V9,W9),K9=3,MIN(MIN(Q9,V9)*3/4,W9),K9=4,MIN(MIN(Q9,V9)*L9,W9),K9=5,MIN(MIN(Q9,V9)*2/3,W9),K9=6,MIN(MIN(Q9,V9)*1/2,W9)),"")</f>
        <v>5000000</v>
      </c>
      <c r="Y9" s="125" cm="1">
        <f t="array" ref="Y9">IFERROR(ROUNDDOWN(_xlfn.IFS((K9=1),X9*L9,(K9=2),X9*L9,(K9=3),X9*2/3,(K9=4),X9,(K9=5),X9*1/2,(K9=6),X9*2/3),-3),"")</f>
        <v>5000000</v>
      </c>
      <c r="Z9" s="133">
        <v>350000</v>
      </c>
      <c r="AA9" s="125">
        <f t="shared" si="3"/>
        <v>4650000</v>
      </c>
      <c r="AB9" s="128"/>
      <c r="AC9" s="128"/>
      <c r="AD9" s="198"/>
      <c r="AE9" s="199"/>
      <c r="AF9" s="178" t="s">
        <v>22</v>
      </c>
      <c r="AG9" s="179" t="s">
        <v>189</v>
      </c>
    </row>
    <row r="10" spans="1:33" s="131" customFormat="1" ht="24.95" customHeight="1">
      <c r="A10" s="120">
        <v>4</v>
      </c>
      <c r="B10" s="175" t="s">
        <v>123</v>
      </c>
      <c r="C10" s="176"/>
      <c r="D10" s="175"/>
      <c r="E10" s="176"/>
      <c r="F10" s="177"/>
      <c r="G10" s="175" t="s">
        <v>188</v>
      </c>
      <c r="H10" s="172" t="s">
        <v>97</v>
      </c>
      <c r="I10" s="121" t="str">
        <f>IFERROR(VLOOKUP(H10,事業区分!$B$9:$C$46,2,0),"")</f>
        <v>分娩設備取扱施設</v>
      </c>
      <c r="J10" s="179" t="s">
        <v>44</v>
      </c>
      <c r="K10" s="122">
        <f>IFERROR(VLOOKUP(CONCATENATE(H10,I10),事業区分!$A$9:$H$1048576,8,0),"")</f>
        <v>4</v>
      </c>
      <c r="L10" s="123">
        <f>IFERROR(INDEX(補助率!$C$5:$W$42,MATCH(I10,補助率!$B$5:$B$42,0),MATCH(J10,補助率!$C$4:$W$4,0)),"")</f>
        <v>0.5</v>
      </c>
      <c r="M10" s="181" t="s">
        <v>197</v>
      </c>
      <c r="N10" s="182" t="s">
        <v>196</v>
      </c>
      <c r="O10" s="184">
        <v>18000000</v>
      </c>
      <c r="P10" s="184">
        <v>0</v>
      </c>
      <c r="Q10" s="125">
        <f t="shared" si="0"/>
        <v>18000000</v>
      </c>
      <c r="R10" s="184">
        <v>18000000</v>
      </c>
      <c r="S10" s="184">
        <v>17035000</v>
      </c>
      <c r="T10" s="184" t="s">
        <v>198</v>
      </c>
      <c r="U10" s="125">
        <f t="shared" si="1"/>
        <v>17035000</v>
      </c>
      <c r="V10" s="126">
        <f t="shared" si="2"/>
        <v>17035000</v>
      </c>
      <c r="W10" s="183">
        <v>8000000</v>
      </c>
      <c r="X10" s="127" cm="1">
        <f t="array" ref="X10">IFERROR(_xlfn.IFS(K10=1,MIN(Q10,V10),K10=2,MIN(Q10,V10,W10),K10=3,MIN(MIN(Q10,V10)*3/4,W10),K10=4,MIN(MIN(Q10,V10)*L10,W10),K10=5,MIN(MIN(Q10,V10)*2/3,W10),K10=6,MIN(MIN(Q10,V10)*1/2,W10)),"")</f>
        <v>8000000</v>
      </c>
      <c r="Y10" s="125" cm="1">
        <f t="array" ref="Y10">IFERROR(ROUNDDOWN(_xlfn.IFS((K10=1),X10*L10,(K10=2),X10*L10,(K10=3),X10*2/3,(K10=4),X10,(K10=5),X10*1/2,(K10=6),X10*2/3),-3),"")</f>
        <v>8000000</v>
      </c>
      <c r="Z10" s="133">
        <v>0</v>
      </c>
      <c r="AA10" s="125">
        <f t="shared" si="3"/>
        <v>8000000</v>
      </c>
      <c r="AB10" s="128"/>
      <c r="AC10" s="128"/>
      <c r="AD10" s="198"/>
      <c r="AE10" s="199"/>
      <c r="AF10" s="180" t="s">
        <v>190</v>
      </c>
      <c r="AG10" s="181" t="s">
        <v>191</v>
      </c>
    </row>
    <row r="11" spans="1:33" s="131" customFormat="1" ht="24.95" customHeight="1">
      <c r="A11" s="136"/>
      <c r="B11" s="137"/>
      <c r="C11" s="138"/>
      <c r="D11" s="137"/>
      <c r="E11" s="138"/>
      <c r="F11" s="137"/>
      <c r="G11" s="137"/>
      <c r="H11" s="137"/>
      <c r="I11" s="139"/>
      <c r="J11" s="140"/>
      <c r="K11" s="141"/>
      <c r="L11" s="142"/>
      <c r="M11" s="140"/>
      <c r="N11" s="140"/>
      <c r="O11" s="143"/>
      <c r="P11" s="143"/>
      <c r="Q11" s="143"/>
      <c r="R11" s="143"/>
      <c r="S11" s="143"/>
      <c r="T11" s="143"/>
      <c r="U11" s="143"/>
      <c r="V11" s="143"/>
      <c r="W11" s="143"/>
      <c r="X11" s="144"/>
      <c r="Y11" s="143"/>
      <c r="Z11" s="143"/>
      <c r="AA11" s="143"/>
      <c r="AB11" s="143"/>
      <c r="AC11" s="143"/>
      <c r="AD11" s="145"/>
      <c r="AE11" s="145"/>
      <c r="AF11" s="145"/>
      <c r="AG11" s="146"/>
    </row>
    <row r="12" spans="1:33" s="131" customFormat="1" ht="24.95" customHeight="1">
      <c r="A12" s="147"/>
      <c r="B12" s="148"/>
      <c r="C12" s="149"/>
      <c r="D12" s="148"/>
      <c r="E12" s="149"/>
      <c r="F12" s="148"/>
      <c r="G12" s="148"/>
      <c r="H12" s="148"/>
      <c r="I12" s="150"/>
      <c r="J12" s="151"/>
      <c r="K12" s="152"/>
      <c r="L12" s="153"/>
      <c r="M12" s="151"/>
      <c r="N12" s="151"/>
      <c r="O12" s="154"/>
      <c r="P12" s="154"/>
      <c r="Q12" s="154"/>
      <c r="R12" s="154"/>
      <c r="S12" s="154"/>
      <c r="T12" s="154"/>
      <c r="U12" s="154"/>
      <c r="V12" s="155" t="s">
        <v>146</v>
      </c>
      <c r="W12" s="156">
        <f t="shared" ref="W12:AC12" si="4">SUBTOTAL(9,W7:W10)</f>
        <v>15000000</v>
      </c>
      <c r="X12" s="156">
        <f t="shared" si="4"/>
        <v>29710500</v>
      </c>
      <c r="Y12" s="156">
        <f t="shared" si="4"/>
        <v>21460000</v>
      </c>
      <c r="Z12" s="156">
        <f t="shared" si="4"/>
        <v>350000</v>
      </c>
      <c r="AA12" s="156">
        <f t="shared" si="4"/>
        <v>21110000</v>
      </c>
      <c r="AB12" s="156">
        <f t="shared" si="4"/>
        <v>0</v>
      </c>
      <c r="AC12" s="156">
        <f t="shared" si="4"/>
        <v>0</v>
      </c>
      <c r="AD12" s="157"/>
      <c r="AE12" s="157"/>
      <c r="AF12" s="157"/>
      <c r="AG12" s="158"/>
    </row>
    <row r="13" spans="1:33" s="171" customFormat="1" ht="27.6" customHeight="1">
      <c r="A13" s="162"/>
      <c r="B13" s="161" t="s">
        <v>183</v>
      </c>
      <c r="C13" s="163"/>
      <c r="D13" s="160"/>
      <c r="E13" s="163"/>
      <c r="F13" s="160"/>
      <c r="G13" s="160"/>
      <c r="H13" s="160"/>
      <c r="I13" s="164"/>
      <c r="J13" s="165"/>
      <c r="K13" s="166"/>
      <c r="L13" s="167"/>
      <c r="M13" s="165"/>
      <c r="N13" s="165"/>
      <c r="O13" s="168"/>
      <c r="P13" s="168"/>
      <c r="Q13" s="168"/>
      <c r="R13" s="168"/>
      <c r="S13" s="168"/>
      <c r="T13" s="168"/>
      <c r="U13" s="168"/>
      <c r="V13" s="169"/>
      <c r="W13" s="168"/>
      <c r="X13" s="168"/>
      <c r="Y13" s="168"/>
      <c r="Z13" s="168"/>
      <c r="AA13" s="168"/>
      <c r="AB13" s="168"/>
      <c r="AC13" s="168"/>
      <c r="AD13" s="170"/>
      <c r="AE13" s="170"/>
      <c r="AF13" s="170"/>
      <c r="AG13" s="165"/>
    </row>
    <row r="14" spans="1:33" s="171" customFormat="1" ht="27.6" customHeight="1">
      <c r="A14" s="162"/>
      <c r="B14" s="161"/>
      <c r="C14" s="163"/>
      <c r="D14" s="160"/>
      <c r="E14" s="163"/>
      <c r="F14" s="160"/>
      <c r="G14" s="160"/>
      <c r="H14" s="160"/>
      <c r="I14" s="164"/>
      <c r="J14" s="165"/>
      <c r="K14" s="166"/>
      <c r="L14" s="167"/>
      <c r="M14" s="165"/>
      <c r="N14" s="165"/>
      <c r="O14" s="168"/>
      <c r="P14" s="168"/>
      <c r="Q14" s="168"/>
      <c r="R14" s="168"/>
      <c r="S14" s="168"/>
      <c r="T14" s="168"/>
      <c r="U14" s="168"/>
      <c r="V14" s="169"/>
      <c r="W14" s="168"/>
      <c r="X14" s="168"/>
      <c r="Y14" s="168"/>
      <c r="Z14" s="168"/>
      <c r="AA14" s="168"/>
      <c r="AB14" s="168"/>
      <c r="AC14" s="168"/>
      <c r="AD14" s="170"/>
      <c r="AE14" s="170"/>
      <c r="AF14" s="170"/>
      <c r="AG14" s="165"/>
    </row>
    <row r="15" spans="1:33" s="171" customFormat="1" ht="27.6" customHeight="1">
      <c r="A15" s="162"/>
      <c r="B15" s="186" t="s">
        <v>184</v>
      </c>
      <c r="C15" s="163"/>
      <c r="D15" s="160"/>
      <c r="E15" s="163"/>
      <c r="F15" s="160"/>
      <c r="G15" s="160"/>
      <c r="H15" s="160"/>
      <c r="I15" s="164"/>
      <c r="J15" s="165"/>
      <c r="K15" s="166"/>
      <c r="L15" s="167"/>
      <c r="M15" s="165"/>
      <c r="N15" s="165"/>
      <c r="O15" s="168"/>
      <c r="P15" s="168"/>
      <c r="Q15" s="168"/>
      <c r="R15" s="168"/>
      <c r="S15" s="168"/>
      <c r="T15" s="168"/>
      <c r="U15" s="168"/>
      <c r="V15" s="169"/>
      <c r="W15" s="168"/>
      <c r="X15" s="168"/>
      <c r="Y15" s="168"/>
      <c r="Z15" s="168"/>
      <c r="AA15" s="168"/>
      <c r="AB15" s="168"/>
      <c r="AC15" s="168"/>
      <c r="AD15" s="170"/>
      <c r="AE15" s="170"/>
      <c r="AF15" s="170"/>
      <c r="AG15" s="165"/>
    </row>
    <row r="16" spans="1:33" s="171" customFormat="1" ht="27.6" customHeight="1">
      <c r="A16" s="162"/>
      <c r="B16" s="161" t="s">
        <v>185</v>
      </c>
      <c r="C16" s="163"/>
      <c r="D16" s="160"/>
      <c r="E16" s="163"/>
      <c r="F16" s="160"/>
      <c r="G16" s="160"/>
      <c r="H16" s="160"/>
      <c r="I16" s="164"/>
      <c r="J16" s="165"/>
      <c r="K16" s="166"/>
      <c r="L16" s="167"/>
      <c r="M16" s="165"/>
      <c r="N16" s="165"/>
      <c r="O16" s="168"/>
      <c r="P16" s="168"/>
      <c r="Q16" s="168"/>
      <c r="R16" s="168"/>
      <c r="S16" s="168"/>
      <c r="T16" s="168"/>
      <c r="U16" s="168"/>
      <c r="V16" s="169"/>
      <c r="W16" s="168"/>
      <c r="X16" s="168"/>
      <c r="Y16" s="168"/>
      <c r="Z16" s="168"/>
      <c r="AA16" s="168"/>
      <c r="AB16" s="168"/>
      <c r="AC16" s="168"/>
      <c r="AD16" s="170"/>
      <c r="AE16" s="170"/>
      <c r="AF16" s="170"/>
      <c r="AG16" s="165"/>
    </row>
    <row r="17" spans="1:33" s="171" customFormat="1" ht="27.6" customHeight="1">
      <c r="A17" s="162"/>
      <c r="B17" s="161" t="s">
        <v>186</v>
      </c>
      <c r="C17" s="163"/>
      <c r="D17" s="160"/>
      <c r="E17" s="163"/>
      <c r="F17" s="160"/>
      <c r="G17" s="160"/>
      <c r="H17" s="160"/>
      <c r="I17" s="164"/>
      <c r="J17" s="165"/>
      <c r="K17" s="166"/>
      <c r="L17" s="167"/>
      <c r="M17" s="165"/>
      <c r="N17" s="165"/>
      <c r="O17" s="168"/>
      <c r="P17" s="168"/>
      <c r="Q17" s="168"/>
      <c r="R17" s="168"/>
      <c r="S17" s="168"/>
      <c r="T17" s="168"/>
      <c r="U17" s="168"/>
      <c r="V17" s="169"/>
      <c r="W17" s="168"/>
      <c r="X17" s="168"/>
      <c r="Y17" s="168"/>
      <c r="Z17" s="168"/>
      <c r="AA17" s="168"/>
      <c r="AB17" s="168"/>
      <c r="AC17" s="168"/>
      <c r="AD17" s="170"/>
      <c r="AE17" s="170"/>
      <c r="AF17" s="170"/>
      <c r="AG17" s="165"/>
    </row>
    <row r="18" spans="1:33" s="171" customFormat="1" ht="27.6" customHeight="1">
      <c r="A18" s="162"/>
      <c r="B18" s="161" t="s">
        <v>203</v>
      </c>
      <c r="C18" s="163"/>
      <c r="D18" s="160"/>
      <c r="E18" s="163"/>
      <c r="F18" s="160"/>
      <c r="G18" s="160"/>
      <c r="H18" s="160"/>
      <c r="I18" s="164"/>
      <c r="J18" s="165"/>
      <c r="K18" s="166"/>
      <c r="L18" s="167"/>
      <c r="M18" s="165"/>
      <c r="N18" s="165"/>
      <c r="O18" s="168"/>
      <c r="P18" s="168"/>
      <c r="Q18" s="168"/>
      <c r="R18" s="168"/>
      <c r="S18" s="168"/>
      <c r="T18" s="168"/>
      <c r="U18" s="168"/>
      <c r="V18" s="169"/>
      <c r="W18" s="168"/>
      <c r="X18" s="168"/>
      <c r="Y18" s="168"/>
      <c r="Z18" s="168"/>
      <c r="AA18" s="168"/>
      <c r="AB18" s="168"/>
      <c r="AC18" s="168"/>
      <c r="AD18" s="170"/>
      <c r="AE18" s="170"/>
      <c r="AF18" s="170"/>
      <c r="AG18" s="165"/>
    </row>
    <row r="19" spans="1:33" s="171" customFormat="1" ht="27.6" customHeight="1">
      <c r="A19" s="162"/>
      <c r="C19" s="163"/>
      <c r="D19" s="160"/>
      <c r="E19" s="163"/>
      <c r="F19" s="160"/>
      <c r="G19" s="187" t="s">
        <v>202</v>
      </c>
      <c r="H19" s="160"/>
      <c r="I19" s="164"/>
      <c r="J19" s="165"/>
      <c r="K19" s="166"/>
      <c r="L19" s="167"/>
      <c r="M19" s="165"/>
      <c r="N19" s="165"/>
      <c r="O19" s="168"/>
      <c r="P19" s="168"/>
      <c r="Q19" s="168"/>
      <c r="R19" s="168"/>
      <c r="S19" s="168"/>
      <c r="T19" s="168"/>
      <c r="U19" s="168"/>
      <c r="V19" s="169"/>
      <c r="W19" s="168"/>
      <c r="X19" s="168"/>
      <c r="Y19" s="168"/>
      <c r="Z19" s="168"/>
      <c r="AA19" s="168"/>
      <c r="AB19" s="168"/>
      <c r="AC19" s="168"/>
      <c r="AD19" s="170"/>
      <c r="AE19" s="170"/>
      <c r="AF19" s="170"/>
      <c r="AG19" s="165"/>
    </row>
    <row r="20" spans="1:33" s="171" customFormat="1" ht="27.6" customHeight="1">
      <c r="A20" s="162"/>
      <c r="B20" s="161" t="s">
        <v>187</v>
      </c>
      <c r="C20" s="163"/>
      <c r="D20" s="160"/>
      <c r="E20" s="163"/>
      <c r="F20" s="160"/>
      <c r="G20" s="160"/>
      <c r="H20" s="160"/>
      <c r="I20" s="164"/>
      <c r="J20" s="165"/>
      <c r="K20" s="166"/>
      <c r="L20" s="167"/>
      <c r="M20" s="165"/>
      <c r="N20" s="165"/>
      <c r="O20" s="168"/>
      <c r="P20" s="168"/>
      <c r="Q20" s="168"/>
      <c r="R20" s="168"/>
      <c r="S20" s="168"/>
      <c r="T20" s="168"/>
      <c r="U20" s="168"/>
      <c r="V20" s="169"/>
      <c r="W20" s="168"/>
      <c r="X20" s="168"/>
      <c r="Y20" s="168"/>
      <c r="Z20" s="168"/>
      <c r="AA20" s="168"/>
      <c r="AB20" s="168"/>
      <c r="AC20" s="168"/>
      <c r="AD20" s="170"/>
      <c r="AE20" s="170"/>
      <c r="AF20" s="170"/>
      <c r="AG20" s="165"/>
    </row>
    <row r="21" spans="1:33" s="5" customFormat="1" ht="31.5" customHeight="1">
      <c r="B21" s="5" t="s">
        <v>234</v>
      </c>
      <c r="C21" s="6"/>
      <c r="I21" s="6"/>
      <c r="J21" s="6"/>
      <c r="K21" s="6"/>
      <c r="L21" s="6"/>
      <c r="X21" s="1"/>
      <c r="Y21" s="1"/>
    </row>
    <row r="22" spans="1:33" ht="21">
      <c r="B22" s="5"/>
      <c r="Y22" s="7"/>
    </row>
    <row r="23" spans="1:33">
      <c r="Y23" s="7"/>
    </row>
    <row r="24" spans="1:33">
      <c r="Y24" s="7"/>
    </row>
    <row r="25" spans="1:33">
      <c r="Y25" s="7"/>
    </row>
  </sheetData>
  <sheetProtection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33"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18"/>
  <sheetViews>
    <sheetView showGridLines="0" tabSelected="1" view="pageBreakPreview" zoomScaleNormal="75" zoomScaleSheetLayoutView="100" workbookViewId="0">
      <pane ySplit="6" topLeftCell="A7" activePane="bottomLeft" state="frozen"/>
      <selection pane="bottomLeft" activeCell="B16" sqref="B16"/>
    </sheetView>
  </sheetViews>
  <sheetFormatPr defaultColWidth="9" defaultRowHeight="12" outlineLevelCol="1"/>
  <cols>
    <col min="1" max="1" width="6" style="1" customWidth="1" outlineLevel="1"/>
    <col min="2" max="2" width="9" style="1"/>
    <col min="3" max="3" width="9.125" style="4"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2.75" style="1" customWidth="1"/>
    <col min="9" max="9" width="34.625" style="4" customWidth="1"/>
    <col min="10" max="10" width="22.625" style="4" bestFit="1" customWidth="1"/>
    <col min="11" max="11" width="8.5" style="4" customWidth="1" outlineLevel="1"/>
    <col min="12" max="12" width="9.375" style="4" customWidth="1" outlineLevel="1"/>
    <col min="13" max="13" width="24.625" style="1" customWidth="1"/>
    <col min="14" max="15" width="12.625" style="1" customWidth="1"/>
    <col min="16" max="16" width="8.625" style="1" customWidth="1"/>
    <col min="17" max="17" width="12.625" style="1" customWidth="1"/>
    <col min="18" max="18" width="11" style="1" customWidth="1"/>
    <col min="19" max="19" width="12.625" style="1" customWidth="1"/>
    <col min="20" max="20" width="7.25" style="1" customWidth="1"/>
    <col min="21" max="27" width="12.625" style="1" customWidth="1"/>
    <col min="28" max="31" width="12.625" style="1" hidden="1" customWidth="1" outlineLevel="1"/>
    <col min="32" max="32" width="9" style="1" hidden="1" customWidth="1" outlineLevel="1"/>
    <col min="33" max="33" width="13.125" style="1" hidden="1" customWidth="1" outlineLevel="1"/>
    <col min="34" max="34" width="12.625" style="1" customWidth="1" collapsed="1"/>
    <col min="35" max="35" width="40.625" style="1" customWidth="1"/>
    <col min="36" max="16384" width="9" style="1"/>
  </cols>
  <sheetData>
    <row r="1" spans="1:35" s="9" customFormat="1" ht="24">
      <c r="A1" s="36"/>
      <c r="B1" s="192" t="s">
        <v>241</v>
      </c>
      <c r="C1" s="191"/>
      <c r="D1" s="191"/>
      <c r="E1" s="191"/>
      <c r="F1" s="191"/>
      <c r="G1" s="192"/>
      <c r="H1" s="191"/>
      <c r="I1" s="191"/>
      <c r="J1" s="194" t="s">
        <v>124</v>
      </c>
      <c r="K1"/>
      <c r="L1"/>
      <c r="M1"/>
      <c r="N1"/>
      <c r="O1" s="8"/>
      <c r="P1" s="8"/>
      <c r="Q1" s="8"/>
      <c r="R1" s="8"/>
      <c r="S1" s="8"/>
      <c r="T1" s="8"/>
      <c r="U1" s="8"/>
      <c r="V1" s="8"/>
      <c r="W1" s="8"/>
      <c r="X1" s="8"/>
      <c r="Y1" s="8"/>
      <c r="Z1" s="8"/>
      <c r="AA1" s="8"/>
      <c r="AB1" s="8"/>
      <c r="AC1" s="8"/>
      <c r="AD1" s="10"/>
      <c r="AE1" s="11"/>
    </row>
    <row r="2" spans="1:35" s="2" customFormat="1" ht="13.5">
      <c r="A2" s="64"/>
      <c r="B2" s="65"/>
      <c r="C2" s="66"/>
      <c r="D2" s="67"/>
      <c r="E2" s="66"/>
      <c r="F2" s="67"/>
      <c r="G2" s="65"/>
      <c r="H2" s="65"/>
      <c r="I2" s="68"/>
      <c r="J2" s="68"/>
      <c r="K2" s="68"/>
      <c r="L2" s="68"/>
      <c r="M2" s="64"/>
      <c r="N2" s="69"/>
      <c r="O2" s="110" t="s">
        <v>0</v>
      </c>
      <c r="P2" s="110" t="s">
        <v>1</v>
      </c>
      <c r="Q2" s="110" t="s">
        <v>2</v>
      </c>
      <c r="R2" s="110" t="s">
        <v>3</v>
      </c>
      <c r="S2" s="202" t="s">
        <v>4</v>
      </c>
      <c r="T2" s="203"/>
      <c r="U2" s="204"/>
      <c r="V2" s="110" t="s">
        <v>5</v>
      </c>
      <c r="W2" s="110" t="s">
        <v>6</v>
      </c>
      <c r="X2" s="110" t="s">
        <v>7</v>
      </c>
      <c r="Y2" s="110" t="s">
        <v>8</v>
      </c>
      <c r="Z2" s="190" t="s">
        <v>210</v>
      </c>
      <c r="AA2" s="190" t="s">
        <v>211</v>
      </c>
      <c r="AB2" s="70" t="s">
        <v>212</v>
      </c>
      <c r="AC2" s="110" t="s">
        <v>213</v>
      </c>
      <c r="AD2" s="110" t="s">
        <v>214</v>
      </c>
      <c r="AE2" s="110" t="s">
        <v>215</v>
      </c>
      <c r="AF2" s="71"/>
      <c r="AG2" s="72"/>
      <c r="AH2" s="64"/>
      <c r="AI2" s="64"/>
    </row>
    <row r="3" spans="1:35" s="2" customFormat="1" ht="36">
      <c r="A3" s="73"/>
      <c r="B3" s="74" t="s">
        <v>12</v>
      </c>
      <c r="C3" s="75" t="s">
        <v>20</v>
      </c>
      <c r="D3" s="76"/>
      <c r="E3" s="75" t="s">
        <v>13</v>
      </c>
      <c r="F3" s="76"/>
      <c r="G3" s="77" t="s">
        <v>14</v>
      </c>
      <c r="H3" s="77" t="s">
        <v>112</v>
      </c>
      <c r="I3" s="78" t="s">
        <v>24</v>
      </c>
      <c r="J3" s="73" t="s">
        <v>25</v>
      </c>
      <c r="K3" s="73" t="s">
        <v>206</v>
      </c>
      <c r="L3" s="73" t="s">
        <v>61</v>
      </c>
      <c r="M3" s="78" t="s">
        <v>26</v>
      </c>
      <c r="N3" s="80" t="s">
        <v>27</v>
      </c>
      <c r="O3" s="80" t="s">
        <v>15</v>
      </c>
      <c r="P3" s="81" t="s">
        <v>28</v>
      </c>
      <c r="Q3" s="80" t="s">
        <v>16</v>
      </c>
      <c r="R3" s="81" t="str">
        <f>IF(OR(J1="事業計画総括表",J1="交付申請総括表"),"対象経費の
支出予定額",IF(J1="実績報告総括表","対象経費の
実支出額",""))</f>
        <v>対象経費の
支出予定額</v>
      </c>
      <c r="S3" s="205" t="s">
        <v>29</v>
      </c>
      <c r="T3" s="206"/>
      <c r="U3" s="207"/>
      <c r="V3" s="80" t="s">
        <v>30</v>
      </c>
      <c r="W3" s="81" t="s">
        <v>38</v>
      </c>
      <c r="X3" s="81" t="s">
        <v>39</v>
      </c>
      <c r="Y3" s="81" t="s">
        <v>40</v>
      </c>
      <c r="Z3" s="81" t="s">
        <v>209</v>
      </c>
      <c r="AA3" s="81" t="s">
        <v>207</v>
      </c>
      <c r="AB3" s="73" t="s">
        <v>31</v>
      </c>
      <c r="AC3" s="81" t="s">
        <v>32</v>
      </c>
      <c r="AD3" s="81" t="s">
        <v>33</v>
      </c>
      <c r="AE3" s="81" t="s">
        <v>34</v>
      </c>
      <c r="AF3" s="83" t="s">
        <v>17</v>
      </c>
      <c r="AG3" s="84"/>
      <c r="AH3" s="78" t="s">
        <v>35</v>
      </c>
      <c r="AI3" s="78" t="s">
        <v>36</v>
      </c>
    </row>
    <row r="4" spans="1:35" s="3" customFormat="1">
      <c r="A4" s="85"/>
      <c r="B4" s="86"/>
      <c r="C4" s="87"/>
      <c r="D4" s="88"/>
      <c r="E4" s="87"/>
      <c r="F4" s="88"/>
      <c r="G4" s="87"/>
      <c r="H4" s="87"/>
      <c r="I4" s="85"/>
      <c r="J4" s="89"/>
      <c r="K4" s="89"/>
      <c r="L4" s="89"/>
      <c r="M4" s="90"/>
      <c r="N4" s="89"/>
      <c r="O4" s="90"/>
      <c r="P4" s="90"/>
      <c r="Q4" s="91"/>
      <c r="R4" s="91"/>
      <c r="S4" s="90" t="s">
        <v>179</v>
      </c>
      <c r="T4" s="90" t="s">
        <v>142</v>
      </c>
      <c r="U4" s="90" t="s">
        <v>178</v>
      </c>
      <c r="V4" s="90"/>
      <c r="W4" s="90"/>
      <c r="X4" s="90"/>
      <c r="Y4" s="90"/>
      <c r="Z4" s="90"/>
      <c r="AA4" s="90" t="s">
        <v>208</v>
      </c>
      <c r="AB4" s="92"/>
      <c r="AC4" s="90"/>
      <c r="AD4" s="90"/>
      <c r="AE4" s="90" t="s">
        <v>235</v>
      </c>
      <c r="AF4" s="89"/>
      <c r="AG4" s="93"/>
      <c r="AH4" s="94" t="s">
        <v>18</v>
      </c>
      <c r="AI4" s="85"/>
    </row>
    <row r="5" spans="1:35"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3" t="s">
        <v>19</v>
      </c>
      <c r="AA5" s="43" t="s">
        <v>19</v>
      </c>
      <c r="AB5" s="44" t="s">
        <v>19</v>
      </c>
      <c r="AC5" s="43" t="s">
        <v>19</v>
      </c>
      <c r="AD5" s="43" t="s">
        <v>19</v>
      </c>
      <c r="AE5" s="43" t="s">
        <v>19</v>
      </c>
      <c r="AF5" s="45"/>
      <c r="AG5" s="46"/>
      <c r="AH5" s="41"/>
      <c r="AI5" s="37"/>
    </row>
    <row r="6" spans="1:35" s="47" customFormat="1">
      <c r="A6" s="111"/>
      <c r="B6" s="112"/>
      <c r="C6" s="113"/>
      <c r="D6" s="113"/>
      <c r="E6" s="113"/>
      <c r="F6" s="113"/>
      <c r="G6" s="113"/>
      <c r="H6" s="113"/>
      <c r="I6" s="114"/>
      <c r="J6" s="114"/>
      <c r="K6" s="114"/>
      <c r="L6" s="114"/>
      <c r="M6" s="111"/>
      <c r="N6" s="115"/>
      <c r="O6" s="116"/>
      <c r="P6" s="116"/>
      <c r="Q6" s="116"/>
      <c r="R6" s="116"/>
      <c r="S6" s="116"/>
      <c r="T6" s="116"/>
      <c r="U6" s="116"/>
      <c r="V6" s="116"/>
      <c r="W6" s="116"/>
      <c r="X6" s="116"/>
      <c r="Y6" s="116"/>
      <c r="Z6" s="116"/>
      <c r="AA6" s="116"/>
      <c r="AB6" s="117"/>
      <c r="AC6" s="116"/>
      <c r="AD6" s="116"/>
      <c r="AE6" s="116"/>
      <c r="AF6" s="118"/>
      <c r="AG6" s="119"/>
      <c r="AH6" s="111"/>
      <c r="AI6" s="111"/>
    </row>
    <row r="7" spans="1:35" s="131" customFormat="1" ht="30" customHeight="1">
      <c r="A7" s="120">
        <v>1</v>
      </c>
      <c r="B7" s="172" t="s">
        <v>242</v>
      </c>
      <c r="C7" s="173"/>
      <c r="D7" s="172"/>
      <c r="E7" s="174"/>
      <c r="F7" s="172"/>
      <c r="G7" s="172"/>
      <c r="H7" s="172" t="s">
        <v>119</v>
      </c>
      <c r="I7" s="121" t="str">
        <f>IFERROR(VLOOKUP(H7,事業区分!$B$9:$C$46,2,0),"")</f>
        <v>在宅人工呼吸器使用者非常用電源整備事業</v>
      </c>
      <c r="J7" s="179" t="s">
        <v>140</v>
      </c>
      <c r="K7" s="122">
        <f>IFERROR(VLOOKUP(CONCATENATE(H7,I7),事業区分!$A$9:$H$1048576,8,0),"")</f>
        <v>4</v>
      </c>
      <c r="L7" s="123">
        <f>IFERROR(INDEX(補助率!$C$5:$W$42,MATCH(I7,補助率!$B$5:$B$42,0),MATCH(J7,補助率!$C$4:$W$4,0)),"")</f>
        <v>0.5</v>
      </c>
      <c r="M7" s="179"/>
      <c r="N7" s="172"/>
      <c r="O7" s="183"/>
      <c r="P7" s="183"/>
      <c r="Q7" s="125" t="str">
        <f>IF(O7-P7=0,"",O7-P7)</f>
        <v/>
      </c>
      <c r="R7" s="183"/>
      <c r="S7" s="183">
        <v>212000</v>
      </c>
      <c r="T7" s="183"/>
      <c r="U7" s="125" t="str">
        <f>IF(IFERROR(IF(T7="－",S7,S7*T7),"")=0,"",IFERROR(IF(T7="－",S7,S7*T7),""))</f>
        <v/>
      </c>
      <c r="V7" s="126" t="str">
        <f>IF(MIN(R7,U7)=0,"",MIN(R7,U7))</f>
        <v/>
      </c>
      <c r="W7" s="183" t="str">
        <f>IF(K7=1,"－","")</f>
        <v/>
      </c>
      <c r="X7" s="188" cm="1">
        <f t="array" ref="X7">IFERROR(_xlfn.IFS(K7=1,MIN(Q7,V7),K7=2,MIN(Q7,V7,W7),K7=3,MIN(MIN(Q7,V7)*3/4,W7),K7=4,MIN(MIN(Q7,V7)*L7,W7),K7=5,MIN(MIN(Q7,V7)*2/3,W7),K7=6,MIN(MIN(Q7,V7)*1/2,W7)),"")</f>
        <v>0</v>
      </c>
      <c r="Y7" s="189" cm="1">
        <f t="array" ref="Y7">IFERROR(ROUNDDOWN(_xlfn.IFS((K7=1),X7*L7,(K7=2),X7*L7,(K7=3),X7*2/3,(K7=4),X7,(K7=5),X7*1/2,(K7=6),X7*2/3),-3),"")</f>
        <v>0</v>
      </c>
      <c r="Z7" s="183"/>
      <c r="AA7" s="189">
        <f>IFERROR(Y7-Z7,"")</f>
        <v>0</v>
      </c>
      <c r="AB7" s="128"/>
      <c r="AC7" s="124"/>
      <c r="AD7" s="125">
        <f>MIN(Y7,AB7)</f>
        <v>0</v>
      </c>
      <c r="AE7" s="126">
        <f>IFERROR(AC7-AD7,"")</f>
        <v>0</v>
      </c>
      <c r="AF7" s="129"/>
      <c r="AG7" s="130"/>
      <c r="AH7" s="178"/>
      <c r="AI7" s="179"/>
    </row>
    <row r="8" spans="1:35" s="131" customFormat="1" ht="30" customHeight="1">
      <c r="A8" s="120">
        <v>2</v>
      </c>
      <c r="B8" s="172"/>
      <c r="C8" s="173"/>
      <c r="D8" s="172"/>
      <c r="E8" s="174"/>
      <c r="F8" s="172"/>
      <c r="G8" s="172"/>
      <c r="H8" s="172"/>
      <c r="I8" s="121" t="str">
        <f>IFERROR(VLOOKUP(H8,事業区分!$B$9:$C$46,2,0),"")</f>
        <v/>
      </c>
      <c r="J8" s="179"/>
      <c r="K8" s="122" t="str">
        <f>IFERROR(VLOOKUP(CONCATENATE(H8,I8),事業区分!$A$9:$H$1048576,8,0),"")</f>
        <v/>
      </c>
      <c r="L8" s="123" t="str">
        <f>IFERROR(INDEX(補助率!$C$5:$W$42,MATCH(I8,補助率!$B$5:$B$42,0),MATCH(J8,補助率!$C$4:$W$4,0)),"")</f>
        <v/>
      </c>
      <c r="M8" s="179"/>
      <c r="N8" s="172"/>
      <c r="O8" s="183"/>
      <c r="P8" s="183"/>
      <c r="Q8" s="125" t="str">
        <f t="shared" ref="Q8:Q11" si="0">IF(O8-P8=0,"",O8-P8)</f>
        <v/>
      </c>
      <c r="R8" s="183"/>
      <c r="S8" s="183"/>
      <c r="T8" s="183"/>
      <c r="U8" s="125" t="str">
        <f t="shared" ref="U8:U11" si="1">IF(IFERROR(IF(T8="－",S8,S8*T8),"")=0,"",IFERROR(IF(T8="－",S8,S8*T8),""))</f>
        <v/>
      </c>
      <c r="V8" s="126" t="str">
        <f t="shared" ref="V8:V11" si="2">IF(MIN(R8,U8)=0,"",MIN(R8,U8))</f>
        <v/>
      </c>
      <c r="W8" s="183" t="str">
        <f t="shared" ref="W8:W11" si="3">IF(K8=1,"－","")</f>
        <v/>
      </c>
      <c r="X8" s="188" t="str" cm="1">
        <f t="array" ref="X8">IFERROR(_xlfn.IFS(K8=1,MIN(Q8,V8),K8=2,MIN(Q8,V8,W8),K8=3,MIN(MIN(Q8,V8)*3/4,W8),K8=4,MIN(MIN(Q8,V8)*L8,W8),K8=5,MIN(MIN(Q8,V8)*2/3,W8),K8=6,MIN(MIN(Q8,V8)*1/2,W8)),"")</f>
        <v/>
      </c>
      <c r="Y8" s="189" t="str" cm="1">
        <f t="array" ref="Y8">IFERROR(ROUNDDOWN(_xlfn.IFS((K8=1),X8*L8,(K8=2),X8*L8,(K8=3),X8*2/3,(K8=4),X8,(K8=5),X8*1/2,(K8=6),X8*2/3),-3),"")</f>
        <v/>
      </c>
      <c r="Z8" s="184"/>
      <c r="AA8" s="189" t="str">
        <f t="shared" ref="AA8:AA11" si="4">IFERROR(Y8-Z8,"")</f>
        <v/>
      </c>
      <c r="AB8" s="133"/>
      <c r="AC8" s="132"/>
      <c r="AD8" s="125">
        <f t="shared" ref="AD8:AD11" si="5">MIN(Y8,AB8)</f>
        <v>0</v>
      </c>
      <c r="AE8" s="126">
        <f t="shared" ref="AE8:AE11" si="6">IFERROR(AC8-AD8,"")</f>
        <v>0</v>
      </c>
      <c r="AF8" s="134"/>
      <c r="AG8" s="135"/>
      <c r="AH8" s="180"/>
      <c r="AI8" s="181"/>
    </row>
    <row r="9" spans="1:35" s="131" customFormat="1" ht="30" customHeight="1">
      <c r="A9" s="120">
        <v>3</v>
      </c>
      <c r="B9" s="172"/>
      <c r="C9" s="173"/>
      <c r="D9" s="172"/>
      <c r="E9" s="174"/>
      <c r="F9" s="172"/>
      <c r="G9" s="172"/>
      <c r="H9" s="172"/>
      <c r="I9" s="121" t="str">
        <f>IFERROR(VLOOKUP(H9,事業区分!$B$9:$C$46,2,0),"")</f>
        <v/>
      </c>
      <c r="J9" s="179"/>
      <c r="K9" s="122" t="str">
        <f>IFERROR(VLOOKUP(CONCATENATE(H9,I9),事業区分!$A$9:$H$1048576,8,0),"")</f>
        <v/>
      </c>
      <c r="L9" s="123" t="str">
        <f>IFERROR(INDEX(補助率!$C$5:$W$42,MATCH(I9,補助率!$B$5:$B$42,0),MATCH(J9,補助率!$C$4:$W$4,0)),"")</f>
        <v/>
      </c>
      <c r="M9" s="179"/>
      <c r="N9" s="172"/>
      <c r="O9" s="183"/>
      <c r="P9" s="183"/>
      <c r="Q9" s="125" t="str">
        <f t="shared" si="0"/>
        <v/>
      </c>
      <c r="R9" s="183"/>
      <c r="S9" s="183"/>
      <c r="T9" s="183"/>
      <c r="U9" s="125" t="str">
        <f t="shared" si="1"/>
        <v/>
      </c>
      <c r="V9" s="126" t="str">
        <f t="shared" si="2"/>
        <v/>
      </c>
      <c r="W9" s="183" t="str">
        <f t="shared" si="3"/>
        <v/>
      </c>
      <c r="X9" s="188" t="str" cm="1">
        <f t="array" ref="X9">IFERROR(_xlfn.IFS(K9=1,MIN(Q9,V9),K9=2,MIN(Q9,V9,W9),K9=3,MIN(MIN(Q9,V9)*3/4,W9),K9=4,MIN(MIN(Q9,V9)*L9,W9),K9=5,MIN(MIN(Q9,V9)*2/3,W9),K9=6,MIN(MIN(Q9,V9)*1/2,W9)),"")</f>
        <v/>
      </c>
      <c r="Y9" s="189" t="str" cm="1">
        <f t="array" ref="Y9">IFERROR(ROUNDDOWN(_xlfn.IFS((K9=1),X9*L9,(K9=2),X9*L9,(K9=3),X9*2/3,(K9=4),X9,(K9=5),X9*1/2,(K9=6),X9*2/3),-3),"")</f>
        <v/>
      </c>
      <c r="Z9" s="184"/>
      <c r="AA9" s="189" t="str">
        <f t="shared" si="4"/>
        <v/>
      </c>
      <c r="AB9" s="133"/>
      <c r="AC9" s="132"/>
      <c r="AD9" s="125">
        <f t="shared" si="5"/>
        <v>0</v>
      </c>
      <c r="AE9" s="126">
        <f t="shared" si="6"/>
        <v>0</v>
      </c>
      <c r="AF9" s="134"/>
      <c r="AG9" s="135"/>
      <c r="AH9" s="180"/>
      <c r="AI9" s="179"/>
    </row>
    <row r="10" spans="1:35" s="131" customFormat="1" ht="30" customHeight="1">
      <c r="A10" s="120">
        <v>4</v>
      </c>
      <c r="B10" s="172"/>
      <c r="C10" s="173"/>
      <c r="D10" s="172"/>
      <c r="E10" s="174"/>
      <c r="F10" s="172"/>
      <c r="G10" s="172"/>
      <c r="H10" s="172"/>
      <c r="I10" s="121" t="str">
        <f>IFERROR(VLOOKUP(H10,事業区分!$B$9:$C$46,2,0),"")</f>
        <v/>
      </c>
      <c r="J10" s="179"/>
      <c r="K10" s="122" t="str">
        <f>IFERROR(VLOOKUP(CONCATENATE(H10,I10),事業区分!$A$9:$H$1048576,8,0),"")</f>
        <v/>
      </c>
      <c r="L10" s="123" t="str">
        <f>IFERROR(INDEX(補助率!$C$5:$W$42,MATCH(I10,補助率!$B$5:$B$42,0),MATCH(J10,補助率!$C$4:$W$4,0)),"")</f>
        <v/>
      </c>
      <c r="M10" s="179"/>
      <c r="N10" s="172"/>
      <c r="O10" s="183"/>
      <c r="P10" s="183"/>
      <c r="Q10" s="125" t="str">
        <f t="shared" si="0"/>
        <v/>
      </c>
      <c r="R10" s="183"/>
      <c r="S10" s="183"/>
      <c r="T10" s="183"/>
      <c r="U10" s="125" t="str">
        <f t="shared" si="1"/>
        <v/>
      </c>
      <c r="V10" s="126" t="str">
        <f t="shared" si="2"/>
        <v/>
      </c>
      <c r="W10" s="183" t="str">
        <f t="shared" si="3"/>
        <v/>
      </c>
      <c r="X10" s="188" t="str" cm="1">
        <f t="array" ref="X10">IFERROR(_xlfn.IFS(K10=1,MIN(Q10,V10),K10=2,MIN(Q10,V10,W10),K10=3,MIN(MIN(Q10,V10)*3/4,W10),K10=4,MIN(MIN(Q10,V10)*L10,W10),K10=5,MIN(MIN(Q10,V10)*2/3,W10),K10=6,MIN(MIN(Q10,V10)*1/2,W10)),"")</f>
        <v/>
      </c>
      <c r="Y10" s="189" t="str" cm="1">
        <f t="array" ref="Y10">IFERROR(ROUNDDOWN(_xlfn.IFS((K10=1),X10*L10,(K10=2),X10*L10,(K10=3),X10*2/3,(K10=4),X10,(K10=5),X10*1/2,(K10=6),X10*2/3),-3),"")</f>
        <v/>
      </c>
      <c r="Z10" s="184"/>
      <c r="AA10" s="189" t="str">
        <f t="shared" si="4"/>
        <v/>
      </c>
      <c r="AB10" s="133"/>
      <c r="AC10" s="132"/>
      <c r="AD10" s="125">
        <f t="shared" si="5"/>
        <v>0</v>
      </c>
      <c r="AE10" s="126">
        <f t="shared" si="6"/>
        <v>0</v>
      </c>
      <c r="AF10" s="134"/>
      <c r="AG10" s="135"/>
      <c r="AH10" s="180"/>
      <c r="AI10" s="179"/>
    </row>
    <row r="11" spans="1:35" s="131" customFormat="1" ht="30" customHeight="1">
      <c r="A11" s="120">
        <v>5</v>
      </c>
      <c r="B11" s="172"/>
      <c r="C11" s="173"/>
      <c r="D11" s="172"/>
      <c r="E11" s="174"/>
      <c r="F11" s="172"/>
      <c r="G11" s="172"/>
      <c r="H11" s="172"/>
      <c r="I11" s="121" t="str">
        <f>IFERROR(VLOOKUP(H11,事業区分!$B$9:$C$46,2,0),"")</f>
        <v/>
      </c>
      <c r="J11" s="179"/>
      <c r="K11" s="122" t="str">
        <f>IFERROR(VLOOKUP(CONCATENATE(H11,I11),事業区分!$A$9:$H$1048576,8,0),"")</f>
        <v/>
      </c>
      <c r="L11" s="123" t="str">
        <f>IFERROR(INDEX(補助率!$C$5:$W$42,MATCH(I11,補助率!$B$5:$B$42,0),MATCH(J11,補助率!$C$4:$W$4,0)),"")</f>
        <v/>
      </c>
      <c r="M11" s="179"/>
      <c r="N11" s="172"/>
      <c r="O11" s="183"/>
      <c r="P11" s="183"/>
      <c r="Q11" s="125" t="str">
        <f t="shared" si="0"/>
        <v/>
      </c>
      <c r="R11" s="183"/>
      <c r="S11" s="183"/>
      <c r="T11" s="183"/>
      <c r="U11" s="125" t="str">
        <f t="shared" si="1"/>
        <v/>
      </c>
      <c r="V11" s="126" t="str">
        <f t="shared" si="2"/>
        <v/>
      </c>
      <c r="W11" s="183" t="str">
        <f t="shared" si="3"/>
        <v/>
      </c>
      <c r="X11" s="188" t="str" cm="1">
        <f t="array" ref="X11">IFERROR(_xlfn.IFS(K11=1,MIN(Q11,V11),K11=2,MIN(Q11,V11,W11),K11=3,MIN(MIN(Q11,V11)*3/4,W11),K11=4,MIN(MIN(Q11,V11)*L11,W11),K11=5,MIN(MIN(Q11,V11)*2/3,W11),K11=6,MIN(MIN(Q11,V11)*1/2,W11)),"")</f>
        <v/>
      </c>
      <c r="Y11" s="189" t="str" cm="1">
        <f t="array" ref="Y11">IFERROR(ROUNDDOWN(_xlfn.IFS((K11=1),X11*L11,(K11=2),X11*L11,(K11=3),X11*2/3,(K11=4),X11,(K11=5),X11*1/2,(K11=6),X11*2/3),-3),"")</f>
        <v/>
      </c>
      <c r="Z11" s="184"/>
      <c r="AA11" s="189" t="str">
        <f t="shared" si="4"/>
        <v/>
      </c>
      <c r="AB11" s="133"/>
      <c r="AC11" s="132"/>
      <c r="AD11" s="125">
        <f t="shared" si="5"/>
        <v>0</v>
      </c>
      <c r="AE11" s="126">
        <f t="shared" si="6"/>
        <v>0</v>
      </c>
      <c r="AF11" s="134"/>
      <c r="AG11" s="135"/>
      <c r="AH11" s="180"/>
      <c r="AI11" s="181"/>
    </row>
    <row r="12" spans="1:35" s="131" customFormat="1" ht="24.95" customHeight="1">
      <c r="A12" s="136"/>
      <c r="B12" s="137"/>
      <c r="C12" s="138"/>
      <c r="D12" s="137"/>
      <c r="E12" s="138"/>
      <c r="F12" s="137"/>
      <c r="G12" s="137"/>
      <c r="H12" s="137"/>
      <c r="I12" s="139"/>
      <c r="J12" s="140"/>
      <c r="K12" s="141"/>
      <c r="L12" s="142"/>
      <c r="M12" s="140"/>
      <c r="N12" s="140"/>
      <c r="O12" s="143"/>
      <c r="P12" s="143"/>
      <c r="Q12" s="143"/>
      <c r="R12" s="143"/>
      <c r="S12" s="143"/>
      <c r="T12" s="143"/>
      <c r="U12" s="143"/>
      <c r="V12" s="143"/>
      <c r="W12" s="143"/>
      <c r="X12" s="144"/>
      <c r="Y12" s="143"/>
      <c r="Z12" s="143"/>
      <c r="AA12" s="143"/>
      <c r="AB12" s="143"/>
      <c r="AC12" s="143"/>
      <c r="AD12" s="143"/>
      <c r="AE12" s="143"/>
      <c r="AF12" s="145"/>
      <c r="AG12" s="145"/>
      <c r="AH12" s="145"/>
      <c r="AI12" s="146"/>
    </row>
    <row r="13" spans="1:35" s="131" customFormat="1" ht="24.95" customHeight="1">
      <c r="A13" s="147"/>
      <c r="B13" s="148"/>
      <c r="C13" s="149"/>
      <c r="D13" s="148"/>
      <c r="E13" s="149"/>
      <c r="F13" s="148"/>
      <c r="G13" s="148"/>
      <c r="H13" s="148"/>
      <c r="I13" s="150"/>
      <c r="J13" s="151"/>
      <c r="K13" s="152"/>
      <c r="L13" s="153"/>
      <c r="M13" s="151"/>
      <c r="N13" s="151"/>
      <c r="O13" s="154"/>
      <c r="P13" s="154"/>
      <c r="Q13" s="154"/>
      <c r="R13" s="154"/>
      <c r="S13" s="154"/>
      <c r="T13" s="154"/>
      <c r="U13" s="154"/>
      <c r="V13" s="155" t="s">
        <v>146</v>
      </c>
      <c r="W13" s="156">
        <f>SUBTOTAL(9,W7:W11)</f>
        <v>0</v>
      </c>
      <c r="X13" s="156">
        <f>SUBTOTAL(9,X7:X11)</f>
        <v>0</v>
      </c>
      <c r="Y13" s="156">
        <f>SUBTOTAL(9,Y7:Y11)</f>
        <v>0</v>
      </c>
      <c r="Z13" s="154"/>
      <c r="AA13" s="154"/>
      <c r="AB13" s="154"/>
      <c r="AC13" s="154"/>
      <c r="AD13" s="154"/>
      <c r="AE13" s="154"/>
      <c r="AF13" s="157"/>
      <c r="AG13" s="157"/>
      <c r="AH13" s="157"/>
      <c r="AI13" s="158"/>
    </row>
    <row r="14" spans="1:35" s="5" customFormat="1" ht="21">
      <c r="B14" s="225" t="s">
        <v>243</v>
      </c>
      <c r="C14" s="6"/>
      <c r="I14" s="6"/>
      <c r="J14" s="6"/>
      <c r="K14" s="6"/>
      <c r="L14" s="6"/>
      <c r="X14" s="1"/>
      <c r="Y14" s="1"/>
      <c r="Z14" s="1"/>
      <c r="AA14" s="1"/>
    </row>
    <row r="15" spans="1:35" ht="18.75">
      <c r="B15" s="225" t="s">
        <v>244</v>
      </c>
      <c r="Y15" s="7"/>
      <c r="Z15" s="7"/>
      <c r="AA15" s="7"/>
    </row>
    <row r="16" spans="1:35" ht="18" customHeight="1">
      <c r="B16" s="225" t="s">
        <v>245</v>
      </c>
      <c r="Y16" s="7"/>
      <c r="Z16" s="7"/>
      <c r="AA16" s="7"/>
    </row>
    <row r="17" spans="25:27">
      <c r="Y17" s="7"/>
      <c r="Z17" s="7"/>
      <c r="AA17" s="7"/>
    </row>
    <row r="18" spans="25:27">
      <c r="Y18" s="7"/>
      <c r="Z18" s="7"/>
      <c r="AA18"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13"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H12:H13</xm:sqref>
        </x14:dataValidation>
        <x14:dataValidation type="list" allowBlank="1" showInputMessage="1" showErrorMessage="1" xr:uid="{B2D1AC0A-527A-4498-BD70-729B04BC08D9}">
          <x14:formula1>
            <xm:f>事業区分!$Q$9:$Q$42</xm:f>
          </x14:formula1>
          <xm:sqref>H7:H11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125" style="17" bestFit="1" customWidth="1"/>
    <col min="2" max="2" width="11.25" style="35" bestFit="1" customWidth="1"/>
    <col min="3" max="3" width="61.875" style="17" customWidth="1"/>
    <col min="4" max="4" width="18" style="17" customWidth="1"/>
    <col min="5" max="5" width="23.875" style="17" customWidth="1"/>
    <col min="6" max="6" width="16.125" style="17" customWidth="1"/>
    <col min="7" max="7" width="20" style="17" customWidth="1"/>
    <col min="8" max="8" width="42.25" style="17" customWidth="1"/>
    <col min="9" max="9" width="13" style="17" customWidth="1"/>
    <col min="10" max="10" width="71.875" style="17" customWidth="1"/>
    <col min="11" max="12" width="35.5" style="17" customWidth="1"/>
    <col min="13" max="14" width="9" style="17" customWidth="1"/>
    <col min="15" max="16" width="9" style="17"/>
    <col min="17" max="19" width="9" style="17" customWidth="1"/>
    <col min="20" max="16384" width="9" style="17"/>
  </cols>
  <sheetData>
    <row r="2" spans="1:19" ht="13.5" customHeight="1">
      <c r="B2" s="12" t="s">
        <v>63</v>
      </c>
      <c r="C2" s="13"/>
      <c r="D2" s="14"/>
      <c r="E2" s="14"/>
      <c r="F2" s="14"/>
      <c r="G2" s="15"/>
      <c r="H2" s="16" t="s">
        <v>65</v>
      </c>
    </row>
    <row r="3" spans="1:19">
      <c r="B3" s="18"/>
      <c r="C3" s="209" t="s">
        <v>70</v>
      </c>
      <c r="D3" s="212" t="s">
        <v>62</v>
      </c>
      <c r="E3" s="213"/>
      <c r="F3" s="213"/>
      <c r="G3" s="214"/>
      <c r="H3" s="19" t="s">
        <v>66</v>
      </c>
    </row>
    <row r="4" spans="1:19">
      <c r="B4" s="18"/>
      <c r="C4" s="210"/>
      <c r="D4" s="215"/>
      <c r="E4" s="216"/>
      <c r="F4" s="216"/>
      <c r="G4" s="217"/>
      <c r="H4" s="19" t="s">
        <v>64</v>
      </c>
    </row>
    <row r="5" spans="1:19">
      <c r="B5" s="18"/>
      <c r="C5" s="210"/>
      <c r="D5" s="215"/>
      <c r="E5" s="216"/>
      <c r="F5" s="216"/>
      <c r="G5" s="217"/>
      <c r="H5" s="19" t="s">
        <v>67</v>
      </c>
    </row>
    <row r="6" spans="1:19">
      <c r="B6" s="20"/>
      <c r="C6" s="211"/>
      <c r="D6" s="218"/>
      <c r="E6" s="219"/>
      <c r="F6" s="219"/>
      <c r="G6" s="220"/>
      <c r="H6" s="19" t="s">
        <v>68</v>
      </c>
    </row>
    <row r="7" spans="1:19">
      <c r="B7" s="20"/>
      <c r="C7" s="95"/>
      <c r="D7" s="98"/>
      <c r="E7" s="99"/>
      <c r="F7" s="96"/>
      <c r="G7" s="97"/>
      <c r="H7" s="19" t="s">
        <v>137</v>
      </c>
    </row>
    <row r="8" spans="1:19">
      <c r="B8" s="20"/>
      <c r="C8" s="95"/>
      <c r="D8" s="98"/>
      <c r="E8" s="99"/>
      <c r="F8" s="96"/>
      <c r="G8" s="97"/>
      <c r="H8" s="19"/>
    </row>
    <row r="9" spans="1:19">
      <c r="A9" s="17" t="str">
        <f>CONCATENATE(B9,C9)</f>
        <v>（１）_アへき地診療所</v>
      </c>
      <c r="B9" s="21" t="s">
        <v>71</v>
      </c>
      <c r="C9" s="22" t="s">
        <v>102</v>
      </c>
      <c r="D9" s="23" t="s">
        <v>44</v>
      </c>
      <c r="E9" s="24" t="s">
        <v>148</v>
      </c>
      <c r="F9" s="25"/>
      <c r="G9" s="26"/>
      <c r="H9" s="27">
        <v>1</v>
      </c>
      <c r="J9" s="17" t="str">
        <f>_xlfn.CONCAT($C9,D9)</f>
        <v>へき地診療所医療機器整備費</v>
      </c>
      <c r="K9" s="17" t="str">
        <f>_xlfn.CONCAT($C9,E9)</f>
        <v>へき地診療所医療機器整備費_沖縄県_</v>
      </c>
      <c r="Q9" s="17" t="s">
        <v>71</v>
      </c>
      <c r="S9" s="21" t="s">
        <v>81</v>
      </c>
    </row>
    <row r="10" spans="1:19">
      <c r="A10" s="17" t="str">
        <f t="shared" ref="A10:A46" si="0">CONCATENATE(B10,C10)</f>
        <v>（１）_イへき地診療所</v>
      </c>
      <c r="B10" s="61" t="s">
        <v>72</v>
      </c>
      <c r="C10" s="60" t="s">
        <v>102</v>
      </c>
      <c r="D10" s="63" t="s">
        <v>44</v>
      </c>
      <c r="E10" s="59" t="s">
        <v>148</v>
      </c>
      <c r="F10" s="25"/>
      <c r="G10" s="26"/>
      <c r="H10" s="27">
        <v>4</v>
      </c>
      <c r="Q10" s="17" t="s">
        <v>72</v>
      </c>
      <c r="S10" s="21" t="s">
        <v>83</v>
      </c>
    </row>
    <row r="11" spans="1:19">
      <c r="A11" s="17" t="str">
        <f t="shared" si="0"/>
        <v>（２）_アへき地患者輸送車_艇_</v>
      </c>
      <c r="B11" s="21" t="s">
        <v>73</v>
      </c>
      <c r="C11" s="22" t="s">
        <v>127</v>
      </c>
      <c r="D11" s="28" t="s">
        <v>59</v>
      </c>
      <c r="E11" s="29" t="s">
        <v>45</v>
      </c>
      <c r="F11" s="28" t="s">
        <v>46</v>
      </c>
      <c r="G11" s="28" t="s">
        <v>47</v>
      </c>
      <c r="H11" s="27">
        <v>1</v>
      </c>
      <c r="J11" s="17" t="str">
        <f t="shared" ref="J11:J41" si="1">_xlfn.CONCAT($C11,D11)</f>
        <v>へき地患者輸送車_艇_患者輸送車</v>
      </c>
      <c r="K11" s="17" t="str">
        <f t="shared" ref="K11:M24" si="2">_xlfn.CONCAT($C11,E11)</f>
        <v>へき地患者輸送車_艇_患者輸送艇</v>
      </c>
      <c r="L11" s="17" t="str">
        <f t="shared" si="2"/>
        <v>へき地患者輸送車_艇_患者輸送用雪上車</v>
      </c>
      <c r="M11" s="17" t="str">
        <f t="shared" si="2"/>
        <v>へき地患者輸送車_艇_医師往診用小型雪上車</v>
      </c>
      <c r="Q11" s="17" t="s">
        <v>73</v>
      </c>
      <c r="S11" s="21" t="s">
        <v>84</v>
      </c>
    </row>
    <row r="12" spans="1:19">
      <c r="A12" s="17" t="str">
        <f t="shared" si="0"/>
        <v>（２）_イへき地患者輸送車_艇_</v>
      </c>
      <c r="B12" s="61" t="s">
        <v>74</v>
      </c>
      <c r="C12" s="60" t="s">
        <v>126</v>
      </c>
      <c r="D12" s="63" t="s">
        <v>59</v>
      </c>
      <c r="E12" s="59" t="s">
        <v>45</v>
      </c>
      <c r="F12" s="63" t="s">
        <v>46</v>
      </c>
      <c r="G12" s="63" t="s">
        <v>47</v>
      </c>
      <c r="H12" s="27">
        <v>4</v>
      </c>
      <c r="Q12" s="17" t="s">
        <v>74</v>
      </c>
      <c r="S12" s="21" t="s">
        <v>91</v>
      </c>
    </row>
    <row r="13" spans="1:19">
      <c r="A13" s="17" t="str">
        <f t="shared" si="0"/>
        <v>（２）_ウへき地患者輸送車_艇_</v>
      </c>
      <c r="B13" s="61" t="s">
        <v>75</v>
      </c>
      <c r="C13" s="60" t="s">
        <v>126</v>
      </c>
      <c r="D13" s="63" t="s">
        <v>59</v>
      </c>
      <c r="E13" s="59" t="s">
        <v>45</v>
      </c>
      <c r="F13" s="63" t="s">
        <v>46</v>
      </c>
      <c r="G13" s="63" t="s">
        <v>47</v>
      </c>
      <c r="H13" s="27">
        <v>2</v>
      </c>
      <c r="Q13" s="17" t="s">
        <v>75</v>
      </c>
    </row>
    <row r="14" spans="1:19">
      <c r="A14" s="17" t="str">
        <f t="shared" si="0"/>
        <v>（２）_エへき地患者輸送車_艇_</v>
      </c>
      <c r="B14" s="61" t="s">
        <v>76</v>
      </c>
      <c r="C14" s="60" t="s">
        <v>126</v>
      </c>
      <c r="D14" s="63" t="s">
        <v>59</v>
      </c>
      <c r="E14" s="59" t="s">
        <v>45</v>
      </c>
      <c r="F14" s="63" t="s">
        <v>46</v>
      </c>
      <c r="G14" s="63" t="s">
        <v>47</v>
      </c>
      <c r="H14" s="27">
        <v>4</v>
      </c>
      <c r="Q14" s="17" t="s">
        <v>76</v>
      </c>
    </row>
    <row r="15" spans="1:19">
      <c r="A15" s="17" t="str">
        <f t="shared" si="0"/>
        <v>（３）_アへき地巡回診療車_船_</v>
      </c>
      <c r="B15" s="30" t="s">
        <v>77</v>
      </c>
      <c r="C15" s="31" t="s">
        <v>130</v>
      </c>
      <c r="D15" s="28" t="s">
        <v>48</v>
      </c>
      <c r="E15" s="29" t="s">
        <v>57</v>
      </c>
      <c r="F15" s="28" t="s">
        <v>49</v>
      </c>
      <c r="G15" s="28" t="s">
        <v>58</v>
      </c>
      <c r="H15" s="27">
        <v>1</v>
      </c>
      <c r="J15" s="17" t="str">
        <f t="shared" si="1"/>
        <v>へき地巡回診療車_船_巡回診療車</v>
      </c>
      <c r="K15" s="17" t="str">
        <f t="shared" si="2"/>
        <v>へき地巡回診療車_船_巡回診療用雪上車</v>
      </c>
      <c r="L15" s="17" t="str">
        <f t="shared" si="2"/>
        <v>へき地巡回診療車_船_巡回診療船</v>
      </c>
      <c r="M15" s="17" t="str">
        <f t="shared" si="2"/>
        <v>へき地巡回診療車_船_歯科巡回診療車</v>
      </c>
      <c r="Q15" s="17" t="s">
        <v>77</v>
      </c>
    </row>
    <row r="16" spans="1:19">
      <c r="A16" s="17" t="str">
        <f t="shared" si="0"/>
        <v>（３）_イへき地巡回診療車_船_</v>
      </c>
      <c r="B16" s="61" t="s">
        <v>78</v>
      </c>
      <c r="C16" s="60" t="s">
        <v>129</v>
      </c>
      <c r="D16" s="63" t="s">
        <v>48</v>
      </c>
      <c r="E16" s="59" t="s">
        <v>57</v>
      </c>
      <c r="F16" s="63" t="s">
        <v>49</v>
      </c>
      <c r="G16" s="63" t="s">
        <v>58</v>
      </c>
      <c r="H16" s="27">
        <v>1</v>
      </c>
      <c r="Q16" s="17" t="s">
        <v>78</v>
      </c>
    </row>
    <row r="17" spans="1:17">
      <c r="A17" s="17" t="str">
        <f t="shared" si="0"/>
        <v>（３）_ウへき地巡回診療車_船_</v>
      </c>
      <c r="B17" s="61" t="s">
        <v>79</v>
      </c>
      <c r="C17" s="60" t="s">
        <v>129</v>
      </c>
      <c r="D17" s="63" t="s">
        <v>48</v>
      </c>
      <c r="E17" s="59" t="s">
        <v>57</v>
      </c>
      <c r="F17" s="63" t="s">
        <v>49</v>
      </c>
      <c r="G17" s="63" t="s">
        <v>58</v>
      </c>
      <c r="H17" s="27">
        <v>4</v>
      </c>
      <c r="Q17" s="17" t="s">
        <v>79</v>
      </c>
    </row>
    <row r="18" spans="1:17">
      <c r="A18" s="17" t="str">
        <f t="shared" si="0"/>
        <v>（３）_エへき地巡回診療車_船_</v>
      </c>
      <c r="B18" s="61" t="s">
        <v>80</v>
      </c>
      <c r="C18" s="60" t="s">
        <v>129</v>
      </c>
      <c r="D18" s="63" t="s">
        <v>48</v>
      </c>
      <c r="E18" s="59" t="s">
        <v>57</v>
      </c>
      <c r="F18" s="63" t="s">
        <v>49</v>
      </c>
      <c r="G18" s="63" t="s">
        <v>58</v>
      </c>
      <c r="H18" s="27">
        <v>2</v>
      </c>
      <c r="Q18" s="17" t="s">
        <v>80</v>
      </c>
    </row>
    <row r="19" spans="1:17">
      <c r="A19" s="17" t="str">
        <f t="shared" si="0"/>
        <v>（４）離島歯科巡回診療設備</v>
      </c>
      <c r="B19" s="21" t="s">
        <v>81</v>
      </c>
      <c r="C19" s="22" t="s">
        <v>103</v>
      </c>
      <c r="D19" s="28" t="s">
        <v>50</v>
      </c>
      <c r="E19" s="29" t="s">
        <v>51</v>
      </c>
      <c r="F19" s="25"/>
      <c r="G19" s="26"/>
      <c r="H19" s="27">
        <v>1</v>
      </c>
      <c r="J19" s="17" t="str">
        <f t="shared" si="1"/>
        <v>離島歯科巡回診療設備遠隔型離島用設備</v>
      </c>
      <c r="K19" s="17" t="str">
        <f t="shared" si="2"/>
        <v>離島歯科巡回診療設備近接型離島用設備</v>
      </c>
      <c r="Q19" s="17" t="s">
        <v>101</v>
      </c>
    </row>
    <row r="20" spans="1:17">
      <c r="A20" s="17" t="str">
        <f t="shared" si="0"/>
        <v>（５）_ア過疎地域等特定診療所設備</v>
      </c>
      <c r="B20" s="21" t="s">
        <v>101</v>
      </c>
      <c r="C20" s="22" t="s">
        <v>107</v>
      </c>
      <c r="D20" s="28" t="s">
        <v>44</v>
      </c>
      <c r="E20" s="25"/>
      <c r="F20" s="25"/>
      <c r="G20" s="26"/>
      <c r="H20" s="27">
        <v>1</v>
      </c>
      <c r="J20" s="17" t="str">
        <f t="shared" si="1"/>
        <v>過疎地域等特定診療所設備医療機器整備費</v>
      </c>
      <c r="Q20" s="17" t="s">
        <v>82</v>
      </c>
    </row>
    <row r="21" spans="1:17">
      <c r="A21" s="17" t="str">
        <f t="shared" si="0"/>
        <v>（５）_イ過疎地域等特定診療所設備</v>
      </c>
      <c r="B21" s="61" t="s">
        <v>82</v>
      </c>
      <c r="C21" s="60" t="s">
        <v>107</v>
      </c>
      <c r="D21" s="63" t="s">
        <v>44</v>
      </c>
      <c r="E21" s="25"/>
      <c r="F21" s="25"/>
      <c r="G21" s="26"/>
      <c r="H21" s="27">
        <v>3</v>
      </c>
      <c r="Q21" s="17" t="s">
        <v>85</v>
      </c>
    </row>
    <row r="22" spans="1:17">
      <c r="A22" s="17" t="str">
        <f t="shared" si="0"/>
        <v>（６）沖縄医療施設設備整備事業</v>
      </c>
      <c r="B22" s="21" t="s">
        <v>83</v>
      </c>
      <c r="C22" s="22" t="s">
        <v>141</v>
      </c>
      <c r="D22" s="28" t="s">
        <v>44</v>
      </c>
      <c r="E22" s="25"/>
      <c r="F22" s="25"/>
      <c r="G22" s="26"/>
      <c r="H22" s="27">
        <v>1</v>
      </c>
      <c r="J22" s="17" t="str">
        <f t="shared" si="1"/>
        <v>沖縄医療施設設備整備事業医療機器整備費</v>
      </c>
      <c r="Q22" s="17" t="s">
        <v>86</v>
      </c>
    </row>
    <row r="23" spans="1:17">
      <c r="A23" s="17" t="str">
        <f t="shared" si="0"/>
        <v>（７）奄美群島医療施設設備</v>
      </c>
      <c r="B23" s="21" t="s">
        <v>84</v>
      </c>
      <c r="C23" s="22" t="s">
        <v>108</v>
      </c>
      <c r="D23" s="28" t="s">
        <v>44</v>
      </c>
      <c r="E23" s="25"/>
      <c r="F23" s="25"/>
      <c r="G23" s="26"/>
      <c r="H23" s="27">
        <v>1</v>
      </c>
      <c r="J23" s="17" t="str">
        <f t="shared" si="1"/>
        <v>奄美群島医療施設設備医療機器整備費</v>
      </c>
      <c r="Q23" s="17" t="s">
        <v>87</v>
      </c>
    </row>
    <row r="24" spans="1:17">
      <c r="A24" s="17" t="str">
        <f t="shared" si="0"/>
        <v>（８）_アへき地保健指導所設備</v>
      </c>
      <c r="B24" s="21" t="s">
        <v>85</v>
      </c>
      <c r="C24" s="22" t="s">
        <v>109</v>
      </c>
      <c r="D24" s="28" t="s">
        <v>52</v>
      </c>
      <c r="E24" s="29" t="s">
        <v>147</v>
      </c>
      <c r="F24" s="25"/>
      <c r="G24" s="26"/>
      <c r="H24" s="27">
        <v>1</v>
      </c>
      <c r="J24" s="17" t="str">
        <f t="shared" si="1"/>
        <v>へき地保健指導所設備保健師用自動車</v>
      </c>
      <c r="K24" s="17" t="str">
        <f t="shared" si="2"/>
        <v>へき地保健指導所設備保健師用自動車_沖縄県_</v>
      </c>
      <c r="Q24" s="17" t="s">
        <v>88</v>
      </c>
    </row>
    <row r="25" spans="1:17">
      <c r="A25" s="17" t="str">
        <f t="shared" si="0"/>
        <v>（８）_イへき地保健指導所設備</v>
      </c>
      <c r="B25" s="61" t="s">
        <v>86</v>
      </c>
      <c r="C25" s="60" t="s">
        <v>109</v>
      </c>
      <c r="D25" s="63" t="s">
        <v>115</v>
      </c>
      <c r="E25" s="59" t="s">
        <v>147</v>
      </c>
      <c r="F25" s="25"/>
      <c r="G25" s="26"/>
      <c r="H25" s="27">
        <v>4</v>
      </c>
      <c r="Q25" s="17" t="s">
        <v>89</v>
      </c>
    </row>
    <row r="26" spans="1:17">
      <c r="A26" s="17" t="str">
        <f t="shared" si="0"/>
        <v>（９）_アへき地医療拠点病院設備</v>
      </c>
      <c r="B26" s="21" t="s">
        <v>87</v>
      </c>
      <c r="C26" s="22" t="s">
        <v>110</v>
      </c>
      <c r="D26" s="28" t="s">
        <v>44</v>
      </c>
      <c r="E26" s="29" t="s">
        <v>53</v>
      </c>
      <c r="F26" s="25"/>
      <c r="G26" s="26"/>
      <c r="H26" s="27">
        <v>1</v>
      </c>
      <c r="J26" s="17" t="str">
        <f t="shared" si="1"/>
        <v>へき地医療拠点病院設備医療機器整備費</v>
      </c>
      <c r="K26" s="17" t="str">
        <f t="shared" ref="K26" si="3">_xlfn.CONCAT($C26,E26)</f>
        <v>へき地医療拠点病院設備歯科医療機器等整備費</v>
      </c>
      <c r="Q26" s="17" t="s">
        <v>90</v>
      </c>
    </row>
    <row r="27" spans="1:17">
      <c r="A27" s="17" t="str">
        <f t="shared" si="0"/>
        <v>（９）_イへき地医療拠点病院設備</v>
      </c>
      <c r="B27" s="61" t="s">
        <v>88</v>
      </c>
      <c r="C27" s="60" t="s">
        <v>110</v>
      </c>
      <c r="D27" s="63" t="s">
        <v>44</v>
      </c>
      <c r="E27" s="59" t="s">
        <v>53</v>
      </c>
      <c r="F27" s="25"/>
      <c r="G27" s="26"/>
      <c r="H27" s="27">
        <v>2</v>
      </c>
      <c r="Q27" s="17" t="s">
        <v>92</v>
      </c>
    </row>
    <row r="28" spans="1:17">
      <c r="A28" s="17" t="str">
        <f t="shared" si="0"/>
        <v>（１０）_ア遠隔医療設備</v>
      </c>
      <c r="B28" s="21" t="s">
        <v>145</v>
      </c>
      <c r="C28" s="22" t="s">
        <v>111</v>
      </c>
      <c r="D28" s="28" t="s">
        <v>54</v>
      </c>
      <c r="E28" s="25"/>
      <c r="F28" s="25"/>
      <c r="G28" s="26"/>
      <c r="H28" s="27">
        <v>1</v>
      </c>
      <c r="J28" s="17" t="str">
        <f t="shared" si="1"/>
        <v>遠隔医療設備遠隔医療設備整備費</v>
      </c>
      <c r="Q28" s="17" t="s">
        <v>93</v>
      </c>
    </row>
    <row r="29" spans="1:17">
      <c r="A29" s="17" t="str">
        <f t="shared" si="0"/>
        <v>（１０）_イ遠隔医療設備</v>
      </c>
      <c r="B29" s="61" t="s">
        <v>90</v>
      </c>
      <c r="C29" s="60" t="s">
        <v>111</v>
      </c>
      <c r="D29" s="63" t="s">
        <v>54</v>
      </c>
      <c r="E29" s="25"/>
      <c r="F29" s="25"/>
      <c r="G29" s="26"/>
      <c r="H29" s="27">
        <v>4</v>
      </c>
      <c r="Q29" s="17" t="s">
        <v>94</v>
      </c>
    </row>
    <row r="30" spans="1:17">
      <c r="A30" s="17" t="str">
        <f t="shared" si="0"/>
        <v>（１１）臨床研修病院支援システム設備</v>
      </c>
      <c r="B30" s="21" t="s">
        <v>91</v>
      </c>
      <c r="C30" s="22" t="s">
        <v>104</v>
      </c>
      <c r="D30" s="28" t="s">
        <v>55</v>
      </c>
      <c r="E30" s="25"/>
      <c r="F30" s="25"/>
      <c r="G30" s="26"/>
      <c r="H30" s="27">
        <v>1</v>
      </c>
      <c r="J30" s="17" t="str">
        <f t="shared" si="1"/>
        <v>臨床研修病院支援システム設備情報通信機器</v>
      </c>
      <c r="Q30" s="17" t="s">
        <v>95</v>
      </c>
    </row>
    <row r="31" spans="1:17">
      <c r="A31" s="17" t="str">
        <f t="shared" si="0"/>
        <v>（１２）_アへき地・離島診療支援システム設備</v>
      </c>
      <c r="B31" s="21" t="s">
        <v>92</v>
      </c>
      <c r="C31" s="22" t="s">
        <v>105</v>
      </c>
      <c r="D31" s="28" t="s">
        <v>55</v>
      </c>
      <c r="E31" s="25"/>
      <c r="F31" s="25"/>
      <c r="G31" s="26"/>
      <c r="H31" s="27">
        <v>1</v>
      </c>
      <c r="J31" s="17" t="str">
        <f t="shared" si="1"/>
        <v>へき地・離島診療支援システム設備情報通信機器</v>
      </c>
      <c r="Q31" s="17" t="s">
        <v>96</v>
      </c>
    </row>
    <row r="32" spans="1:17">
      <c r="A32" s="17" t="str">
        <f t="shared" si="0"/>
        <v>（１２）_イへき地・離島診療支援システム設備</v>
      </c>
      <c r="B32" s="61" t="s">
        <v>93</v>
      </c>
      <c r="C32" s="60" t="s">
        <v>105</v>
      </c>
      <c r="D32" s="63" t="s">
        <v>55</v>
      </c>
      <c r="E32" s="25"/>
      <c r="F32" s="25"/>
      <c r="G32" s="26"/>
      <c r="H32" s="27">
        <v>4</v>
      </c>
      <c r="Q32" s="17" t="s">
        <v>97</v>
      </c>
    </row>
    <row r="33" spans="1:17">
      <c r="A33" s="17" t="str">
        <f t="shared" si="0"/>
        <v>（１３）_ア離島等患者宿泊施設設備</v>
      </c>
      <c r="B33" s="21" t="s">
        <v>94</v>
      </c>
      <c r="C33" s="22" t="s">
        <v>106</v>
      </c>
      <c r="D33" s="28" t="s">
        <v>56</v>
      </c>
      <c r="E33" s="25"/>
      <c r="F33" s="25"/>
      <c r="G33" s="26"/>
      <c r="H33" s="27">
        <v>1</v>
      </c>
      <c r="J33" s="17" t="str">
        <f t="shared" si="1"/>
        <v>離島等患者宿泊施設設備初度設備費</v>
      </c>
      <c r="Q33" s="17" t="s">
        <v>98</v>
      </c>
    </row>
    <row r="34" spans="1:17">
      <c r="A34" s="17" t="str">
        <f t="shared" si="0"/>
        <v>（１３）_イ離島等患者宿泊施設設備</v>
      </c>
      <c r="B34" s="61" t="s">
        <v>95</v>
      </c>
      <c r="C34" s="60" t="s">
        <v>106</v>
      </c>
      <c r="D34" s="63" t="s">
        <v>56</v>
      </c>
      <c r="E34" s="25"/>
      <c r="F34" s="25"/>
      <c r="G34" s="26"/>
      <c r="H34" s="27">
        <v>5</v>
      </c>
      <c r="Q34" s="17" t="s">
        <v>99</v>
      </c>
    </row>
    <row r="35" spans="1:17">
      <c r="A35" s="17" t="str">
        <f t="shared" si="0"/>
        <v>（１４）_ア分娩設備取扱施設</v>
      </c>
      <c r="B35" s="21" t="s">
        <v>218</v>
      </c>
      <c r="C35" s="22" t="s">
        <v>138</v>
      </c>
      <c r="D35" s="28" t="s">
        <v>44</v>
      </c>
      <c r="E35" s="25"/>
      <c r="F35" s="25"/>
      <c r="G35" s="26"/>
      <c r="H35" s="27">
        <v>1</v>
      </c>
      <c r="J35" s="17" t="str">
        <f t="shared" si="1"/>
        <v>分娩設備取扱施設医療機器整備費</v>
      </c>
      <c r="Q35" s="17" t="s">
        <v>232</v>
      </c>
    </row>
    <row r="36" spans="1:17">
      <c r="A36" s="17" t="str">
        <f t="shared" si="0"/>
        <v>（１４）_イ分娩設備取扱施設</v>
      </c>
      <c r="B36" s="61" t="s">
        <v>219</v>
      </c>
      <c r="C36" s="60" t="s">
        <v>138</v>
      </c>
      <c r="D36" s="63" t="s">
        <v>44</v>
      </c>
      <c r="E36" s="25"/>
      <c r="F36" s="25"/>
      <c r="G36" s="26"/>
      <c r="H36" s="27">
        <v>4</v>
      </c>
      <c r="Q36" s="17" t="s">
        <v>233</v>
      </c>
    </row>
    <row r="37" spans="1:17">
      <c r="A37" s="17" t="str">
        <f t="shared" si="0"/>
        <v>（１５）_アICTを活用した産科医師少数地域に対する妊産婦モニタリング支援設備整備事業</v>
      </c>
      <c r="B37" s="21" t="s">
        <v>220</v>
      </c>
      <c r="C37" s="100" t="s">
        <v>131</v>
      </c>
      <c r="D37" s="103" t="s">
        <v>132</v>
      </c>
      <c r="E37" s="25"/>
      <c r="F37" s="25"/>
      <c r="G37" s="26"/>
      <c r="H37" s="27">
        <v>1</v>
      </c>
      <c r="J37" s="17" t="str">
        <f t="shared" si="1"/>
        <v>ICTを活用した産科医師少数地域に対する妊産婦モニタリング支援設備整備事業情報通信機器</v>
      </c>
      <c r="Q37" s="17" t="s">
        <v>180</v>
      </c>
    </row>
    <row r="38" spans="1:17">
      <c r="A38" s="17" t="str">
        <f t="shared" si="0"/>
        <v>（１５）_イICTを活用した産科医師少数地域に対する妊産婦モニタリング支援設備整備事業</v>
      </c>
      <c r="B38" s="61" t="s">
        <v>221</v>
      </c>
      <c r="C38" s="185" t="s">
        <v>131</v>
      </c>
      <c r="D38" s="63" t="s">
        <v>133</v>
      </c>
      <c r="E38" s="25"/>
      <c r="F38" s="25"/>
      <c r="G38" s="26"/>
      <c r="H38" s="27">
        <v>4</v>
      </c>
      <c r="Q38" s="17" t="s">
        <v>117</v>
      </c>
    </row>
    <row r="39" spans="1:17">
      <c r="A39" s="17" t="str">
        <f t="shared" si="0"/>
        <v>（１６）_ア解剖・死亡時画像診断等設備</v>
      </c>
      <c r="B39" s="21" t="s">
        <v>222</v>
      </c>
      <c r="C39" s="22" t="s">
        <v>200</v>
      </c>
      <c r="D39" s="28" t="s">
        <v>199</v>
      </c>
      <c r="E39" s="25"/>
      <c r="F39" s="25"/>
      <c r="G39" s="26"/>
      <c r="H39" s="27">
        <v>1</v>
      </c>
      <c r="J39" s="17" t="str">
        <f t="shared" si="1"/>
        <v>解剖・死亡時画像診断等設備医療機器等整備費</v>
      </c>
      <c r="Q39" s="17" t="s">
        <v>181</v>
      </c>
    </row>
    <row r="40" spans="1:17">
      <c r="A40" s="17" t="str">
        <f t="shared" si="0"/>
        <v>（１６）_イ解剖・死亡時画像診断等設備</v>
      </c>
      <c r="B40" s="61" t="s">
        <v>223</v>
      </c>
      <c r="C40" s="60" t="s">
        <v>200</v>
      </c>
      <c r="D40" s="62" t="s">
        <v>199</v>
      </c>
      <c r="E40" s="32"/>
      <c r="F40" s="25"/>
      <c r="G40" s="26"/>
      <c r="H40" s="27">
        <v>4</v>
      </c>
      <c r="Q40" s="17" t="s">
        <v>119</v>
      </c>
    </row>
    <row r="41" spans="1:17">
      <c r="A41" s="17" t="str">
        <f t="shared" si="0"/>
        <v>（１７）_ア実践的手術手技向上研修実施機関設備</v>
      </c>
      <c r="B41" s="21" t="s">
        <v>116</v>
      </c>
      <c r="C41" s="22" t="s">
        <v>118</v>
      </c>
      <c r="D41" s="29" t="s">
        <v>120</v>
      </c>
      <c r="E41" s="22"/>
      <c r="F41" s="25"/>
      <c r="G41" s="26"/>
      <c r="H41" s="27">
        <v>1</v>
      </c>
      <c r="J41" s="17" t="str">
        <f t="shared" si="1"/>
        <v>実践的手術手技向上研修実施機関設備医療機器等整備費</v>
      </c>
      <c r="Q41" s="17" t="s">
        <v>224</v>
      </c>
    </row>
    <row r="42" spans="1:17">
      <c r="A42" s="17" t="str">
        <f t="shared" si="0"/>
        <v>（１７）_イ実践的手術手技向上研修実施機関設備</v>
      </c>
      <c r="B42" s="61" t="s">
        <v>134</v>
      </c>
      <c r="C42" s="60" t="s">
        <v>118</v>
      </c>
      <c r="D42" s="59" t="s">
        <v>120</v>
      </c>
      <c r="E42" s="60"/>
      <c r="F42" s="25"/>
      <c r="G42" s="26"/>
      <c r="H42" s="27">
        <v>4</v>
      </c>
      <c r="Q42" s="17" t="s">
        <v>225</v>
      </c>
    </row>
    <row r="43" spans="1:17" ht="24">
      <c r="A43" s="17" t="str">
        <f t="shared" si="0"/>
        <v>（１８）_ア在宅人工呼吸器使用者非常用電源整備事業</v>
      </c>
      <c r="B43" s="21" t="s">
        <v>135</v>
      </c>
      <c r="C43" s="22" t="s">
        <v>139</v>
      </c>
      <c r="D43" s="24" t="s">
        <v>140</v>
      </c>
      <c r="E43" s="25"/>
      <c r="F43" s="25"/>
      <c r="G43" s="26"/>
      <c r="H43" s="27">
        <v>1</v>
      </c>
      <c r="J43" s="17" t="str">
        <f>_xlfn.CONCAT($C43,D43)</f>
        <v>在宅人工呼吸器使用者非常用電源整備事業簡易自家発電装置等整備費</v>
      </c>
    </row>
    <row r="44" spans="1:17" ht="24">
      <c r="A44" s="17" t="str">
        <f t="shared" si="0"/>
        <v>（１８）_イ在宅人工呼吸器使用者非常用電源整備事業</v>
      </c>
      <c r="B44" s="61" t="s">
        <v>136</v>
      </c>
      <c r="C44" s="60" t="s">
        <v>139</v>
      </c>
      <c r="D44" s="59" t="s">
        <v>140</v>
      </c>
      <c r="E44" s="33"/>
      <c r="F44" s="33"/>
      <c r="G44" s="34"/>
      <c r="H44" s="27">
        <v>4</v>
      </c>
    </row>
    <row r="45" spans="1:17">
      <c r="A45" s="17" t="str">
        <f t="shared" si="0"/>
        <v>（２１）_ア重点医師偏在対策支援区域における診療所の承継・開業支援</v>
      </c>
      <c r="B45" s="30" t="s">
        <v>224</v>
      </c>
      <c r="C45" s="101" t="s">
        <v>216</v>
      </c>
      <c r="D45" s="104" t="s">
        <v>120</v>
      </c>
      <c r="E45" s="22"/>
      <c r="F45" s="22"/>
      <c r="G45" s="22"/>
      <c r="H45" s="27">
        <v>1</v>
      </c>
      <c r="J45" s="17" t="str">
        <f>_xlfn.CONCAT($C45,D45)</f>
        <v>重点医師偏在対策支援区域における診療所の承継・開業支援医療機器等整備費</v>
      </c>
    </row>
    <row r="46" spans="1:17">
      <c r="A46" s="17" t="str">
        <f t="shared" si="0"/>
        <v>（２１）_イ重点医師偏在対策支援区域における診療所の承継・開業支援</v>
      </c>
      <c r="B46" s="61" t="s">
        <v>225</v>
      </c>
      <c r="C46" s="102" t="s">
        <v>216</v>
      </c>
      <c r="D46" s="59" t="s">
        <v>120</v>
      </c>
      <c r="E46" s="22"/>
      <c r="F46" s="22"/>
      <c r="G46" s="22"/>
      <c r="H46" s="27">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5" style="49" bestFit="1" customWidth="1"/>
    <col min="2" max="2" width="78.625" style="49" bestFit="1" customWidth="1"/>
    <col min="3" max="3" width="9.375" style="49" bestFit="1" customWidth="1"/>
    <col min="4" max="16384" width="9" style="49"/>
  </cols>
  <sheetData>
    <row r="1" spans="1:23">
      <c r="A1" s="48" t="s">
        <v>43</v>
      </c>
    </row>
    <row r="3" spans="1:23">
      <c r="A3" s="221" t="s">
        <v>112</v>
      </c>
      <c r="B3" s="223" t="s">
        <v>41</v>
      </c>
      <c r="C3" s="50" t="s">
        <v>42</v>
      </c>
      <c r="D3" s="51"/>
      <c r="E3" s="51"/>
      <c r="F3" s="51"/>
      <c r="G3" s="51"/>
      <c r="H3" s="51"/>
      <c r="I3" s="51"/>
      <c r="J3" s="51"/>
      <c r="K3" s="51"/>
      <c r="L3" s="51"/>
      <c r="M3" s="51"/>
      <c r="N3" s="51"/>
      <c r="O3" s="51"/>
      <c r="P3" s="51"/>
      <c r="Q3" s="51"/>
      <c r="R3" s="51"/>
      <c r="S3" s="51"/>
      <c r="T3" s="51"/>
      <c r="U3" s="51"/>
      <c r="V3" s="52"/>
      <c r="W3" s="57"/>
    </row>
    <row r="4" spans="1:23" ht="36">
      <c r="A4" s="222"/>
      <c r="B4" s="224"/>
      <c r="C4" s="53" t="s">
        <v>44</v>
      </c>
      <c r="D4" s="53" t="s">
        <v>148</v>
      </c>
      <c r="E4" s="53" t="s">
        <v>69</v>
      </c>
      <c r="F4" s="53" t="s">
        <v>45</v>
      </c>
      <c r="G4" s="53" t="s">
        <v>46</v>
      </c>
      <c r="H4" s="53" t="s">
        <v>47</v>
      </c>
      <c r="I4" s="53" t="s">
        <v>48</v>
      </c>
      <c r="J4" s="53" t="s">
        <v>57</v>
      </c>
      <c r="K4" s="53" t="s">
        <v>49</v>
      </c>
      <c r="L4" s="53" t="s">
        <v>58</v>
      </c>
      <c r="M4" s="53" t="s">
        <v>50</v>
      </c>
      <c r="N4" s="53" t="s">
        <v>51</v>
      </c>
      <c r="O4" s="53" t="s">
        <v>113</v>
      </c>
      <c r="P4" s="54" t="s">
        <v>147</v>
      </c>
      <c r="Q4" s="54" t="s">
        <v>53</v>
      </c>
      <c r="R4" s="54" t="s">
        <v>54</v>
      </c>
      <c r="S4" s="54" t="s">
        <v>55</v>
      </c>
      <c r="T4" s="54" t="s">
        <v>56</v>
      </c>
      <c r="U4" s="54" t="s">
        <v>121</v>
      </c>
      <c r="V4" s="54" t="s">
        <v>122</v>
      </c>
      <c r="W4" s="54" t="s">
        <v>140</v>
      </c>
    </row>
    <row r="5" spans="1:23">
      <c r="A5" s="31" t="s">
        <v>71</v>
      </c>
      <c r="B5" s="31" t="s">
        <v>102</v>
      </c>
      <c r="C5" s="55">
        <v>0.5</v>
      </c>
      <c r="D5" s="55">
        <v>0.75</v>
      </c>
      <c r="E5" s="107"/>
      <c r="F5" s="107"/>
      <c r="G5" s="107"/>
      <c r="H5" s="107"/>
      <c r="I5" s="107"/>
      <c r="J5" s="107"/>
      <c r="K5" s="107"/>
      <c r="L5" s="107"/>
      <c r="M5" s="107"/>
      <c r="N5" s="107"/>
      <c r="O5" s="107"/>
      <c r="P5" s="108"/>
      <c r="Q5" s="108"/>
      <c r="R5" s="108"/>
      <c r="S5" s="108"/>
      <c r="T5" s="108"/>
      <c r="U5" s="108"/>
      <c r="V5" s="108"/>
      <c r="W5" s="109"/>
    </row>
    <row r="6" spans="1:23">
      <c r="A6" s="31" t="s">
        <v>72</v>
      </c>
      <c r="B6" s="31" t="s">
        <v>102</v>
      </c>
      <c r="C6" s="55">
        <v>0.5</v>
      </c>
      <c r="D6" s="55">
        <v>0.75</v>
      </c>
      <c r="E6" s="107"/>
      <c r="F6" s="107"/>
      <c r="G6" s="107"/>
      <c r="H6" s="107"/>
      <c r="I6" s="107"/>
      <c r="J6" s="107"/>
      <c r="K6" s="107"/>
      <c r="L6" s="107"/>
      <c r="M6" s="107"/>
      <c r="N6" s="107"/>
      <c r="O6" s="107"/>
      <c r="P6" s="108"/>
      <c r="Q6" s="108"/>
      <c r="R6" s="108"/>
      <c r="S6" s="108"/>
      <c r="T6" s="108"/>
      <c r="U6" s="108"/>
      <c r="V6" s="108"/>
      <c r="W6" s="109"/>
    </row>
    <row r="7" spans="1:23">
      <c r="A7" s="31" t="s">
        <v>73</v>
      </c>
      <c r="B7" s="31" t="s">
        <v>125</v>
      </c>
      <c r="C7" s="107"/>
      <c r="D7" s="107"/>
      <c r="E7" s="55">
        <v>0.5</v>
      </c>
      <c r="F7" s="55">
        <v>0.5</v>
      </c>
      <c r="G7" s="55">
        <v>0.5</v>
      </c>
      <c r="H7" s="55">
        <v>0.5</v>
      </c>
      <c r="I7" s="107"/>
      <c r="J7" s="107"/>
      <c r="K7" s="107"/>
      <c r="L7" s="107"/>
      <c r="M7" s="107"/>
      <c r="N7" s="107"/>
      <c r="O7" s="107"/>
      <c r="P7" s="108"/>
      <c r="Q7" s="108"/>
      <c r="R7" s="108"/>
      <c r="S7" s="108"/>
      <c r="T7" s="108"/>
      <c r="U7" s="108"/>
      <c r="V7" s="108"/>
      <c r="W7" s="109"/>
    </row>
    <row r="8" spans="1:23">
      <c r="A8" s="31" t="s">
        <v>74</v>
      </c>
      <c r="B8" s="31" t="s">
        <v>125</v>
      </c>
      <c r="C8" s="107"/>
      <c r="D8" s="107"/>
      <c r="E8" s="55">
        <v>0.5</v>
      </c>
      <c r="F8" s="55">
        <v>0.5</v>
      </c>
      <c r="G8" s="55">
        <v>0.5</v>
      </c>
      <c r="H8" s="55">
        <v>0.5</v>
      </c>
      <c r="I8" s="107"/>
      <c r="J8" s="107"/>
      <c r="K8" s="107"/>
      <c r="L8" s="107"/>
      <c r="M8" s="107"/>
      <c r="N8" s="107"/>
      <c r="O8" s="107"/>
      <c r="P8" s="108"/>
      <c r="Q8" s="108"/>
      <c r="R8" s="108"/>
      <c r="S8" s="108"/>
      <c r="T8" s="108"/>
      <c r="U8" s="108"/>
      <c r="V8" s="108"/>
      <c r="W8" s="109"/>
    </row>
    <row r="9" spans="1:23">
      <c r="A9" s="31" t="s">
        <v>75</v>
      </c>
      <c r="B9" s="31" t="s">
        <v>125</v>
      </c>
      <c r="C9" s="107"/>
      <c r="D9" s="107"/>
      <c r="E9" s="55">
        <v>0.5</v>
      </c>
      <c r="F9" s="55">
        <v>0.5</v>
      </c>
      <c r="G9" s="55">
        <v>0.5</v>
      </c>
      <c r="H9" s="55">
        <v>0.5</v>
      </c>
      <c r="I9" s="107"/>
      <c r="J9" s="107"/>
      <c r="K9" s="107"/>
      <c r="L9" s="107"/>
      <c r="M9" s="107"/>
      <c r="N9" s="107"/>
      <c r="O9" s="107"/>
      <c r="P9" s="108"/>
      <c r="Q9" s="108"/>
      <c r="R9" s="108"/>
      <c r="S9" s="108"/>
      <c r="T9" s="108"/>
      <c r="U9" s="108"/>
      <c r="V9" s="108"/>
      <c r="W9" s="109"/>
    </row>
    <row r="10" spans="1:23">
      <c r="A10" s="31" t="s">
        <v>76</v>
      </c>
      <c r="B10" s="31" t="s">
        <v>125</v>
      </c>
      <c r="C10" s="107"/>
      <c r="D10" s="107"/>
      <c r="E10" s="55">
        <v>0.5</v>
      </c>
      <c r="F10" s="55">
        <v>0.5</v>
      </c>
      <c r="G10" s="55">
        <v>0.5</v>
      </c>
      <c r="H10" s="55">
        <v>0.5</v>
      </c>
      <c r="I10" s="107"/>
      <c r="J10" s="107"/>
      <c r="K10" s="107"/>
      <c r="L10" s="107"/>
      <c r="M10" s="107"/>
      <c r="N10" s="107"/>
      <c r="O10" s="107"/>
      <c r="P10" s="108"/>
      <c r="Q10" s="108"/>
      <c r="R10" s="108"/>
      <c r="S10" s="108"/>
      <c r="T10" s="108"/>
      <c r="U10" s="108"/>
      <c r="V10" s="108"/>
      <c r="W10" s="109"/>
    </row>
    <row r="11" spans="1:23">
      <c r="A11" s="31" t="s">
        <v>77</v>
      </c>
      <c r="B11" s="31" t="s">
        <v>128</v>
      </c>
      <c r="C11" s="107"/>
      <c r="D11" s="107"/>
      <c r="E11" s="107"/>
      <c r="F11" s="107"/>
      <c r="G11" s="107"/>
      <c r="H11" s="107"/>
      <c r="I11" s="55">
        <v>0.5</v>
      </c>
      <c r="J11" s="55">
        <v>0.5</v>
      </c>
      <c r="K11" s="55">
        <v>0.5</v>
      </c>
      <c r="L11" s="55">
        <v>0.5</v>
      </c>
      <c r="M11" s="107"/>
      <c r="N11" s="107"/>
      <c r="O11" s="107"/>
      <c r="P11" s="108"/>
      <c r="Q11" s="108"/>
      <c r="R11" s="108"/>
      <c r="S11" s="108"/>
      <c r="T11" s="108"/>
      <c r="U11" s="108"/>
      <c r="V11" s="108"/>
      <c r="W11" s="109"/>
    </row>
    <row r="12" spans="1:23">
      <c r="A12" s="31" t="s">
        <v>78</v>
      </c>
      <c r="B12" s="31" t="s">
        <v>128</v>
      </c>
      <c r="C12" s="107"/>
      <c r="D12" s="107"/>
      <c r="E12" s="107"/>
      <c r="F12" s="107"/>
      <c r="G12" s="107"/>
      <c r="H12" s="107"/>
      <c r="I12" s="55">
        <v>0.5</v>
      </c>
      <c r="J12" s="55">
        <v>0.5</v>
      </c>
      <c r="K12" s="55">
        <v>0.5</v>
      </c>
      <c r="L12" s="55">
        <v>0.5</v>
      </c>
      <c r="M12" s="107"/>
      <c r="N12" s="107"/>
      <c r="O12" s="107"/>
      <c r="P12" s="108"/>
      <c r="Q12" s="108"/>
      <c r="R12" s="108"/>
      <c r="S12" s="108"/>
      <c r="T12" s="108"/>
      <c r="U12" s="108"/>
      <c r="V12" s="108"/>
      <c r="W12" s="109"/>
    </row>
    <row r="13" spans="1:23">
      <c r="A13" s="31" t="s">
        <v>79</v>
      </c>
      <c r="B13" s="31" t="s">
        <v>128</v>
      </c>
      <c r="C13" s="107"/>
      <c r="D13" s="107"/>
      <c r="E13" s="107"/>
      <c r="F13" s="107"/>
      <c r="G13" s="107"/>
      <c r="H13" s="107"/>
      <c r="I13" s="55">
        <v>0.5</v>
      </c>
      <c r="J13" s="55">
        <v>0.5</v>
      </c>
      <c r="K13" s="55">
        <v>0.5</v>
      </c>
      <c r="L13" s="55">
        <v>0.5</v>
      </c>
      <c r="M13" s="107"/>
      <c r="N13" s="107"/>
      <c r="O13" s="107"/>
      <c r="P13" s="108"/>
      <c r="Q13" s="108"/>
      <c r="R13" s="108"/>
      <c r="S13" s="108"/>
      <c r="T13" s="108"/>
      <c r="U13" s="108"/>
      <c r="V13" s="108"/>
      <c r="W13" s="109"/>
    </row>
    <row r="14" spans="1:23">
      <c r="A14" s="31" t="s">
        <v>80</v>
      </c>
      <c r="B14" s="31" t="s">
        <v>128</v>
      </c>
      <c r="C14" s="107"/>
      <c r="D14" s="107"/>
      <c r="E14" s="107"/>
      <c r="F14" s="107"/>
      <c r="G14" s="107"/>
      <c r="H14" s="107"/>
      <c r="I14" s="55">
        <v>0.5</v>
      </c>
      <c r="J14" s="55">
        <v>0.5</v>
      </c>
      <c r="K14" s="55">
        <v>0.5</v>
      </c>
      <c r="L14" s="55">
        <v>0.5</v>
      </c>
      <c r="M14" s="107"/>
      <c r="N14" s="107"/>
      <c r="O14" s="107"/>
      <c r="P14" s="108"/>
      <c r="Q14" s="108"/>
      <c r="R14" s="108"/>
      <c r="S14" s="108"/>
      <c r="T14" s="108"/>
      <c r="U14" s="108"/>
      <c r="V14" s="108"/>
      <c r="W14" s="109"/>
    </row>
    <row r="15" spans="1:23">
      <c r="A15" s="31" t="s">
        <v>81</v>
      </c>
      <c r="B15" s="31" t="s">
        <v>103</v>
      </c>
      <c r="C15" s="107"/>
      <c r="D15" s="107"/>
      <c r="E15" s="107"/>
      <c r="F15" s="107"/>
      <c r="G15" s="107"/>
      <c r="H15" s="107"/>
      <c r="I15" s="107"/>
      <c r="J15" s="107"/>
      <c r="K15" s="107"/>
      <c r="L15" s="107"/>
      <c r="M15" s="55">
        <v>0.5</v>
      </c>
      <c r="N15" s="55">
        <v>0.5</v>
      </c>
      <c r="O15" s="107"/>
      <c r="P15" s="108"/>
      <c r="Q15" s="108"/>
      <c r="R15" s="108"/>
      <c r="S15" s="108"/>
      <c r="T15" s="108"/>
      <c r="U15" s="108"/>
      <c r="V15" s="108"/>
      <c r="W15" s="109"/>
    </row>
    <row r="16" spans="1:23">
      <c r="A16" s="31" t="s">
        <v>101</v>
      </c>
      <c r="B16" s="31" t="s">
        <v>107</v>
      </c>
      <c r="C16" s="55">
        <v>0.5</v>
      </c>
      <c r="D16" s="107"/>
      <c r="E16" s="107"/>
      <c r="F16" s="107"/>
      <c r="G16" s="107"/>
      <c r="H16" s="107"/>
      <c r="I16" s="107"/>
      <c r="J16" s="107"/>
      <c r="K16" s="107"/>
      <c r="L16" s="107"/>
      <c r="M16" s="107"/>
      <c r="N16" s="107"/>
      <c r="O16" s="107"/>
      <c r="P16" s="108"/>
      <c r="Q16" s="108"/>
      <c r="R16" s="108"/>
      <c r="S16" s="108"/>
      <c r="T16" s="108"/>
      <c r="U16" s="108"/>
      <c r="V16" s="108"/>
      <c r="W16" s="109"/>
    </row>
    <row r="17" spans="1:23">
      <c r="A17" s="31" t="s">
        <v>82</v>
      </c>
      <c r="B17" s="31" t="s">
        <v>107</v>
      </c>
      <c r="C17" s="55">
        <v>0.5</v>
      </c>
      <c r="D17" s="107"/>
      <c r="E17" s="107"/>
      <c r="F17" s="107"/>
      <c r="G17" s="107"/>
      <c r="H17" s="107"/>
      <c r="I17" s="107"/>
      <c r="J17" s="107"/>
      <c r="K17" s="107"/>
      <c r="L17" s="107"/>
      <c r="M17" s="107"/>
      <c r="N17" s="107"/>
      <c r="O17" s="107"/>
      <c r="P17" s="108"/>
      <c r="Q17" s="108"/>
      <c r="R17" s="108"/>
      <c r="S17" s="108"/>
      <c r="T17" s="108"/>
      <c r="U17" s="108"/>
      <c r="V17" s="108"/>
      <c r="W17" s="109"/>
    </row>
    <row r="18" spans="1:23">
      <c r="A18" s="31" t="s">
        <v>83</v>
      </c>
      <c r="B18" s="31" t="s">
        <v>141</v>
      </c>
      <c r="C18" s="55">
        <v>0.75</v>
      </c>
      <c r="D18" s="107"/>
      <c r="E18" s="107"/>
      <c r="F18" s="107"/>
      <c r="G18" s="107"/>
      <c r="H18" s="107"/>
      <c r="I18" s="107"/>
      <c r="J18" s="107"/>
      <c r="K18" s="107"/>
      <c r="L18" s="107"/>
      <c r="M18" s="107"/>
      <c r="N18" s="107"/>
      <c r="O18" s="107"/>
      <c r="P18" s="108"/>
      <c r="Q18" s="108"/>
      <c r="R18" s="108"/>
      <c r="S18" s="108"/>
      <c r="T18" s="108"/>
      <c r="U18" s="108"/>
      <c r="V18" s="108"/>
      <c r="W18" s="109"/>
    </row>
    <row r="19" spans="1:23">
      <c r="A19" s="31" t="s">
        <v>84</v>
      </c>
      <c r="B19" s="31" t="s">
        <v>108</v>
      </c>
      <c r="C19" s="55">
        <v>0.5</v>
      </c>
      <c r="D19" s="107"/>
      <c r="E19" s="107"/>
      <c r="F19" s="107"/>
      <c r="G19" s="107"/>
      <c r="H19" s="107"/>
      <c r="I19" s="107"/>
      <c r="J19" s="107"/>
      <c r="K19" s="107"/>
      <c r="L19" s="107"/>
      <c r="M19" s="107"/>
      <c r="N19" s="107"/>
      <c r="O19" s="107"/>
      <c r="P19" s="108"/>
      <c r="Q19" s="108"/>
      <c r="R19" s="108"/>
      <c r="S19" s="108"/>
      <c r="T19" s="108"/>
      <c r="U19" s="108"/>
      <c r="V19" s="108"/>
      <c r="W19" s="109"/>
    </row>
    <row r="20" spans="1:23">
      <c r="A20" s="31" t="s">
        <v>85</v>
      </c>
      <c r="B20" s="31" t="s">
        <v>109</v>
      </c>
      <c r="C20" s="55"/>
      <c r="D20" s="107"/>
      <c r="E20" s="107"/>
      <c r="F20" s="107"/>
      <c r="G20" s="107"/>
      <c r="H20" s="107"/>
      <c r="I20" s="107"/>
      <c r="J20" s="107"/>
      <c r="K20" s="107"/>
      <c r="L20" s="107"/>
      <c r="M20" s="107"/>
      <c r="N20" s="107"/>
      <c r="O20" s="55">
        <v>0.33333333333333331</v>
      </c>
      <c r="P20" s="56">
        <v>0.5</v>
      </c>
      <c r="Q20" s="108"/>
      <c r="R20" s="108"/>
      <c r="S20" s="108"/>
      <c r="T20" s="108"/>
      <c r="U20" s="108"/>
      <c r="V20" s="108"/>
      <c r="W20" s="109"/>
    </row>
    <row r="21" spans="1:23">
      <c r="A21" s="31" t="s">
        <v>86</v>
      </c>
      <c r="B21" s="31" t="s">
        <v>114</v>
      </c>
      <c r="C21" s="55"/>
      <c r="D21" s="107"/>
      <c r="E21" s="107"/>
      <c r="F21" s="107"/>
      <c r="G21" s="107"/>
      <c r="H21" s="107"/>
      <c r="I21" s="107"/>
      <c r="J21" s="107"/>
      <c r="K21" s="107"/>
      <c r="L21" s="107"/>
      <c r="M21" s="107"/>
      <c r="N21" s="107"/>
      <c r="O21" s="55">
        <v>0.33333333333333331</v>
      </c>
      <c r="P21" s="56">
        <v>0.5</v>
      </c>
      <c r="Q21" s="108"/>
      <c r="R21" s="108"/>
      <c r="S21" s="108"/>
      <c r="T21" s="108"/>
      <c r="U21" s="108"/>
      <c r="V21" s="108"/>
      <c r="W21" s="109"/>
    </row>
    <row r="22" spans="1:23">
      <c r="A22" s="22" t="s">
        <v>87</v>
      </c>
      <c r="B22" s="22" t="s">
        <v>110</v>
      </c>
      <c r="C22" s="56">
        <v>0.5</v>
      </c>
      <c r="D22" s="108"/>
      <c r="E22" s="108"/>
      <c r="F22" s="108"/>
      <c r="G22" s="108"/>
      <c r="H22" s="108"/>
      <c r="I22" s="108"/>
      <c r="J22" s="108"/>
      <c r="K22" s="108"/>
      <c r="L22" s="108"/>
      <c r="M22" s="108"/>
      <c r="N22" s="108"/>
      <c r="O22" s="108"/>
      <c r="P22" s="108"/>
      <c r="Q22" s="56">
        <v>0.5</v>
      </c>
      <c r="R22" s="108"/>
      <c r="S22" s="108"/>
      <c r="T22" s="108"/>
      <c r="U22" s="108"/>
      <c r="V22" s="108"/>
      <c r="W22" s="109"/>
    </row>
    <row r="23" spans="1:23">
      <c r="A23" s="22" t="s">
        <v>88</v>
      </c>
      <c r="B23" s="22" t="s">
        <v>110</v>
      </c>
      <c r="C23" s="56">
        <v>0.5</v>
      </c>
      <c r="D23" s="108"/>
      <c r="E23" s="108"/>
      <c r="F23" s="108"/>
      <c r="G23" s="108"/>
      <c r="H23" s="108"/>
      <c r="I23" s="108"/>
      <c r="J23" s="108"/>
      <c r="K23" s="108"/>
      <c r="L23" s="108"/>
      <c r="M23" s="108"/>
      <c r="N23" s="108"/>
      <c r="O23" s="108"/>
      <c r="P23" s="108"/>
      <c r="Q23" s="56">
        <v>0.5</v>
      </c>
      <c r="R23" s="108"/>
      <c r="S23" s="108"/>
      <c r="T23" s="108"/>
      <c r="U23" s="108"/>
      <c r="V23" s="108"/>
      <c r="W23" s="109"/>
    </row>
    <row r="24" spans="1:23">
      <c r="A24" s="22" t="s">
        <v>89</v>
      </c>
      <c r="B24" s="22" t="s">
        <v>111</v>
      </c>
      <c r="C24" s="108"/>
      <c r="D24" s="108"/>
      <c r="E24" s="108"/>
      <c r="F24" s="108"/>
      <c r="G24" s="108"/>
      <c r="H24" s="108"/>
      <c r="I24" s="108"/>
      <c r="J24" s="108"/>
      <c r="K24" s="108"/>
      <c r="L24" s="108"/>
      <c r="M24" s="108"/>
      <c r="N24" s="108"/>
      <c r="O24" s="108"/>
      <c r="P24" s="108"/>
      <c r="Q24" s="108"/>
      <c r="R24" s="56">
        <v>0.5</v>
      </c>
      <c r="S24" s="108"/>
      <c r="T24" s="108"/>
      <c r="U24" s="108"/>
      <c r="V24" s="108"/>
      <c r="W24" s="109"/>
    </row>
    <row r="25" spans="1:23">
      <c r="A25" s="22" t="s">
        <v>90</v>
      </c>
      <c r="B25" s="22" t="s">
        <v>111</v>
      </c>
      <c r="C25" s="108"/>
      <c r="D25" s="108"/>
      <c r="E25" s="108"/>
      <c r="F25" s="108"/>
      <c r="G25" s="108"/>
      <c r="H25" s="108"/>
      <c r="I25" s="108"/>
      <c r="J25" s="108"/>
      <c r="K25" s="108"/>
      <c r="L25" s="108"/>
      <c r="M25" s="108"/>
      <c r="N25" s="108"/>
      <c r="O25" s="108"/>
      <c r="P25" s="108"/>
      <c r="Q25" s="108"/>
      <c r="R25" s="56">
        <v>0.5</v>
      </c>
      <c r="S25" s="108"/>
      <c r="T25" s="108"/>
      <c r="U25" s="108"/>
      <c r="V25" s="108"/>
      <c r="W25" s="109"/>
    </row>
    <row r="26" spans="1:23">
      <c r="A26" s="22" t="s">
        <v>91</v>
      </c>
      <c r="B26" s="22" t="s">
        <v>104</v>
      </c>
      <c r="C26" s="108"/>
      <c r="D26" s="108"/>
      <c r="E26" s="108"/>
      <c r="F26" s="108"/>
      <c r="G26" s="108"/>
      <c r="H26" s="108"/>
      <c r="I26" s="108"/>
      <c r="J26" s="108"/>
      <c r="K26" s="108"/>
      <c r="L26" s="108"/>
      <c r="M26" s="108"/>
      <c r="N26" s="108"/>
      <c r="O26" s="108"/>
      <c r="P26" s="108"/>
      <c r="Q26" s="108"/>
      <c r="R26" s="108"/>
      <c r="S26" s="56">
        <v>0.5</v>
      </c>
      <c r="T26" s="108"/>
      <c r="U26" s="56"/>
      <c r="V26" s="56"/>
      <c r="W26" s="109"/>
    </row>
    <row r="27" spans="1:23">
      <c r="A27" s="22" t="s">
        <v>92</v>
      </c>
      <c r="B27" s="22" t="s">
        <v>105</v>
      </c>
      <c r="C27" s="108"/>
      <c r="D27" s="108"/>
      <c r="E27" s="108"/>
      <c r="F27" s="108"/>
      <c r="G27" s="108"/>
      <c r="H27" s="108"/>
      <c r="I27" s="108"/>
      <c r="J27" s="108"/>
      <c r="K27" s="108"/>
      <c r="L27" s="108"/>
      <c r="M27" s="108"/>
      <c r="N27" s="108"/>
      <c r="O27" s="108"/>
      <c r="P27" s="108"/>
      <c r="Q27" s="108"/>
      <c r="R27" s="108"/>
      <c r="S27" s="56">
        <v>0.5</v>
      </c>
      <c r="T27" s="108"/>
      <c r="U27" s="56"/>
      <c r="V27" s="56"/>
      <c r="W27" s="109"/>
    </row>
    <row r="28" spans="1:23">
      <c r="A28" s="22" t="s">
        <v>93</v>
      </c>
      <c r="B28" s="22" t="s">
        <v>105</v>
      </c>
      <c r="C28" s="108"/>
      <c r="D28" s="108"/>
      <c r="E28" s="108"/>
      <c r="F28" s="108"/>
      <c r="G28" s="108"/>
      <c r="H28" s="108"/>
      <c r="I28" s="108"/>
      <c r="J28" s="108"/>
      <c r="K28" s="108"/>
      <c r="L28" s="108"/>
      <c r="M28" s="108"/>
      <c r="N28" s="108"/>
      <c r="O28" s="108"/>
      <c r="P28" s="108"/>
      <c r="Q28" s="108"/>
      <c r="R28" s="108"/>
      <c r="S28" s="56">
        <v>0.5</v>
      </c>
      <c r="T28" s="108"/>
      <c r="U28" s="56"/>
      <c r="V28" s="56"/>
      <c r="W28" s="109"/>
    </row>
    <row r="29" spans="1:23">
      <c r="A29" s="22" t="s">
        <v>94</v>
      </c>
      <c r="B29" s="22" t="s">
        <v>106</v>
      </c>
      <c r="C29" s="108"/>
      <c r="D29" s="108"/>
      <c r="E29" s="108"/>
      <c r="F29" s="108"/>
      <c r="G29" s="108"/>
      <c r="H29" s="108"/>
      <c r="I29" s="108"/>
      <c r="J29" s="108"/>
      <c r="K29" s="108"/>
      <c r="L29" s="108"/>
      <c r="M29" s="108"/>
      <c r="N29" s="108"/>
      <c r="O29" s="108"/>
      <c r="P29" s="108"/>
      <c r="Q29" s="108"/>
      <c r="R29" s="108"/>
      <c r="S29" s="108"/>
      <c r="T29" s="56">
        <v>0.33333333333333331</v>
      </c>
      <c r="U29" s="108"/>
      <c r="V29" s="108"/>
      <c r="W29" s="109"/>
    </row>
    <row r="30" spans="1:23">
      <c r="A30" s="22" t="s">
        <v>95</v>
      </c>
      <c r="B30" s="22" t="s">
        <v>106</v>
      </c>
      <c r="C30" s="108"/>
      <c r="D30" s="108"/>
      <c r="E30" s="108"/>
      <c r="F30" s="108"/>
      <c r="G30" s="108"/>
      <c r="H30" s="108"/>
      <c r="I30" s="108"/>
      <c r="J30" s="108"/>
      <c r="K30" s="108"/>
      <c r="L30" s="108"/>
      <c r="M30" s="108"/>
      <c r="N30" s="108"/>
      <c r="O30" s="108"/>
      <c r="P30" s="108"/>
      <c r="Q30" s="108"/>
      <c r="R30" s="108"/>
      <c r="S30" s="108"/>
      <c r="T30" s="56">
        <v>0.33333333333333331</v>
      </c>
      <c r="U30" s="108"/>
      <c r="V30" s="108"/>
      <c r="W30" s="109"/>
    </row>
    <row r="31" spans="1:23">
      <c r="A31" s="22" t="s">
        <v>226</v>
      </c>
      <c r="B31" s="22" t="s">
        <v>205</v>
      </c>
      <c r="C31" s="56">
        <v>0.5</v>
      </c>
      <c r="D31" s="108"/>
      <c r="E31" s="108"/>
      <c r="F31" s="108"/>
      <c r="G31" s="108"/>
      <c r="H31" s="108"/>
      <c r="I31" s="108"/>
      <c r="J31" s="108"/>
      <c r="K31" s="108"/>
      <c r="L31" s="108"/>
      <c r="M31" s="108"/>
      <c r="N31" s="108"/>
      <c r="O31" s="108"/>
      <c r="P31" s="108"/>
      <c r="Q31" s="108"/>
      <c r="R31" s="108"/>
      <c r="S31" s="56"/>
      <c r="T31" s="108"/>
      <c r="U31" s="108"/>
      <c r="V31" s="108"/>
      <c r="W31" s="109"/>
    </row>
    <row r="32" spans="1:23">
      <c r="A32" s="22" t="s">
        <v>227</v>
      </c>
      <c r="B32" s="22" t="s">
        <v>204</v>
      </c>
      <c r="C32" s="56">
        <v>0.5</v>
      </c>
      <c r="D32" s="108"/>
      <c r="E32" s="108"/>
      <c r="F32" s="108"/>
      <c r="G32" s="108"/>
      <c r="H32" s="108"/>
      <c r="I32" s="108"/>
      <c r="J32" s="108"/>
      <c r="K32" s="108"/>
      <c r="L32" s="108"/>
      <c r="M32" s="108"/>
      <c r="N32" s="108"/>
      <c r="O32" s="108"/>
      <c r="P32" s="108"/>
      <c r="Q32" s="108"/>
      <c r="R32" s="108"/>
      <c r="S32" s="56"/>
      <c r="T32" s="108"/>
      <c r="U32" s="108"/>
      <c r="V32" s="108"/>
      <c r="W32" s="109"/>
    </row>
    <row r="33" spans="1:23">
      <c r="A33" s="22" t="s">
        <v>228</v>
      </c>
      <c r="B33" s="105" t="s">
        <v>131</v>
      </c>
      <c r="C33" s="56"/>
      <c r="D33" s="108"/>
      <c r="E33" s="108"/>
      <c r="F33" s="108"/>
      <c r="G33" s="108"/>
      <c r="H33" s="108"/>
      <c r="I33" s="108"/>
      <c r="J33" s="108"/>
      <c r="K33" s="108"/>
      <c r="L33" s="108"/>
      <c r="M33" s="108"/>
      <c r="N33" s="108"/>
      <c r="O33" s="108"/>
      <c r="P33" s="108"/>
      <c r="Q33" s="108"/>
      <c r="R33" s="108"/>
      <c r="S33" s="56">
        <v>0.5</v>
      </c>
      <c r="T33" s="108"/>
      <c r="U33" s="108"/>
      <c r="V33" s="108"/>
      <c r="W33" s="109"/>
    </row>
    <row r="34" spans="1:23">
      <c r="A34" s="22" t="s">
        <v>229</v>
      </c>
      <c r="B34" s="106" t="s">
        <v>131</v>
      </c>
      <c r="C34" s="56"/>
      <c r="D34" s="108"/>
      <c r="E34" s="108"/>
      <c r="F34" s="108"/>
      <c r="G34" s="108"/>
      <c r="H34" s="108"/>
      <c r="I34" s="108"/>
      <c r="J34" s="108"/>
      <c r="K34" s="108"/>
      <c r="L34" s="108"/>
      <c r="M34" s="108"/>
      <c r="N34" s="108"/>
      <c r="O34" s="108"/>
      <c r="P34" s="108"/>
      <c r="Q34" s="108"/>
      <c r="R34" s="108"/>
      <c r="S34" s="56">
        <v>0.5</v>
      </c>
      <c r="T34" s="108"/>
      <c r="U34" s="108"/>
      <c r="V34" s="108"/>
      <c r="W34" s="109"/>
    </row>
    <row r="35" spans="1:23">
      <c r="A35" s="22" t="s">
        <v>222</v>
      </c>
      <c r="B35" s="22" t="s">
        <v>201</v>
      </c>
      <c r="C35" s="56"/>
      <c r="D35" s="108"/>
      <c r="E35" s="108"/>
      <c r="F35" s="108"/>
      <c r="G35" s="108"/>
      <c r="H35" s="108"/>
      <c r="I35" s="108"/>
      <c r="J35" s="108"/>
      <c r="K35" s="108"/>
      <c r="L35" s="108"/>
      <c r="M35" s="108"/>
      <c r="N35" s="108"/>
      <c r="O35" s="108"/>
      <c r="P35" s="108"/>
      <c r="Q35" s="108"/>
      <c r="R35" s="108"/>
      <c r="S35" s="108"/>
      <c r="T35" s="108"/>
      <c r="U35" s="108"/>
      <c r="V35" s="56">
        <v>0.5</v>
      </c>
      <c r="W35" s="109"/>
    </row>
    <row r="36" spans="1:23">
      <c r="A36" s="22" t="s">
        <v>223</v>
      </c>
      <c r="B36" s="22" t="s">
        <v>201</v>
      </c>
      <c r="C36" s="56"/>
      <c r="D36" s="108"/>
      <c r="E36" s="108"/>
      <c r="F36" s="108"/>
      <c r="G36" s="108"/>
      <c r="H36" s="108"/>
      <c r="I36" s="108"/>
      <c r="J36" s="108"/>
      <c r="K36" s="108"/>
      <c r="L36" s="108"/>
      <c r="M36" s="108"/>
      <c r="N36" s="108"/>
      <c r="O36" s="108"/>
      <c r="P36" s="108"/>
      <c r="Q36" s="108"/>
      <c r="R36" s="108"/>
      <c r="S36" s="108"/>
      <c r="T36" s="108"/>
      <c r="U36" s="108"/>
      <c r="V36" s="56">
        <v>0.5</v>
      </c>
      <c r="W36" s="109"/>
    </row>
    <row r="37" spans="1:23">
      <c r="A37" s="22" t="s">
        <v>116</v>
      </c>
      <c r="B37" s="57" t="s">
        <v>118</v>
      </c>
      <c r="C37" s="58"/>
      <c r="D37" s="108"/>
      <c r="E37" s="108"/>
      <c r="F37" s="108"/>
      <c r="G37" s="108"/>
      <c r="H37" s="108"/>
      <c r="I37" s="108"/>
      <c r="J37" s="108"/>
      <c r="K37" s="108"/>
      <c r="L37" s="108"/>
      <c r="M37" s="108"/>
      <c r="N37" s="108"/>
      <c r="O37" s="108"/>
      <c r="P37" s="108"/>
      <c r="Q37" s="108"/>
      <c r="R37" s="108"/>
      <c r="S37" s="108"/>
      <c r="T37" s="108"/>
      <c r="U37" s="108"/>
      <c r="V37" s="58">
        <v>0.5</v>
      </c>
      <c r="W37" s="109"/>
    </row>
    <row r="38" spans="1:23">
      <c r="A38" s="22" t="s">
        <v>134</v>
      </c>
      <c r="B38" s="57" t="s">
        <v>118</v>
      </c>
      <c r="C38" s="58"/>
      <c r="D38" s="108"/>
      <c r="E38" s="108"/>
      <c r="F38" s="108"/>
      <c r="G38" s="108"/>
      <c r="H38" s="108"/>
      <c r="I38" s="108"/>
      <c r="J38" s="108"/>
      <c r="K38" s="108"/>
      <c r="L38" s="108"/>
      <c r="M38" s="108"/>
      <c r="N38" s="108"/>
      <c r="O38" s="108"/>
      <c r="P38" s="108"/>
      <c r="Q38" s="108"/>
      <c r="R38" s="108"/>
      <c r="S38" s="108"/>
      <c r="T38" s="108"/>
      <c r="U38" s="108"/>
      <c r="V38" s="58">
        <v>0.5</v>
      </c>
      <c r="W38" s="109"/>
    </row>
    <row r="39" spans="1:23">
      <c r="A39" s="57" t="s">
        <v>135</v>
      </c>
      <c r="B39" s="101" t="s">
        <v>139</v>
      </c>
      <c r="C39" s="109"/>
      <c r="D39" s="109"/>
      <c r="E39" s="109"/>
      <c r="F39" s="109"/>
      <c r="G39" s="109"/>
      <c r="H39" s="109"/>
      <c r="I39" s="109"/>
      <c r="J39" s="109"/>
      <c r="K39" s="109"/>
      <c r="L39" s="109"/>
      <c r="M39" s="109"/>
      <c r="N39" s="109"/>
      <c r="O39" s="109"/>
      <c r="P39" s="109"/>
      <c r="Q39" s="109"/>
      <c r="R39" s="109"/>
      <c r="S39" s="58"/>
      <c r="T39" s="109"/>
      <c r="U39" s="109"/>
      <c r="V39" s="109"/>
      <c r="W39" s="58">
        <v>0.5</v>
      </c>
    </row>
    <row r="40" spans="1:23">
      <c r="A40" s="57" t="s">
        <v>136</v>
      </c>
      <c r="B40" s="101" t="s">
        <v>139</v>
      </c>
      <c r="C40" s="109"/>
      <c r="D40" s="109"/>
      <c r="E40" s="109"/>
      <c r="F40" s="109"/>
      <c r="G40" s="109"/>
      <c r="H40" s="109"/>
      <c r="I40" s="109"/>
      <c r="J40" s="109"/>
      <c r="K40" s="109"/>
      <c r="L40" s="109"/>
      <c r="M40" s="109"/>
      <c r="N40" s="109"/>
      <c r="O40" s="109"/>
      <c r="P40" s="109"/>
      <c r="Q40" s="109"/>
      <c r="R40" s="109"/>
      <c r="S40" s="58"/>
      <c r="T40" s="109"/>
      <c r="U40" s="109"/>
      <c r="V40" s="109"/>
      <c r="W40" s="58">
        <v>0.5</v>
      </c>
    </row>
    <row r="41" spans="1:23">
      <c r="A41" s="57" t="s">
        <v>230</v>
      </c>
      <c r="B41" s="101" t="s">
        <v>216</v>
      </c>
      <c r="C41" s="109"/>
      <c r="D41" s="109"/>
      <c r="E41" s="109"/>
      <c r="F41" s="109"/>
      <c r="G41" s="109"/>
      <c r="H41" s="109"/>
      <c r="I41" s="109"/>
      <c r="J41" s="109"/>
      <c r="K41" s="109"/>
      <c r="L41" s="109"/>
      <c r="M41" s="109"/>
      <c r="N41" s="109"/>
      <c r="O41" s="109"/>
      <c r="P41" s="109"/>
      <c r="Q41" s="109"/>
      <c r="R41" s="109"/>
      <c r="S41" s="109"/>
      <c r="T41" s="109"/>
      <c r="U41" s="109"/>
      <c r="V41" s="56">
        <v>0.33333333333333331</v>
      </c>
      <c r="W41" s="109"/>
    </row>
    <row r="42" spans="1:23">
      <c r="A42" s="57" t="s">
        <v>231</v>
      </c>
      <c r="B42" s="101" t="s">
        <v>216</v>
      </c>
      <c r="C42" s="109"/>
      <c r="D42" s="109"/>
      <c r="E42" s="109"/>
      <c r="F42" s="109"/>
      <c r="G42" s="109"/>
      <c r="H42" s="109"/>
      <c r="I42" s="109"/>
      <c r="J42" s="109"/>
      <c r="K42" s="109"/>
      <c r="L42" s="109"/>
      <c r="M42" s="109"/>
      <c r="N42" s="109"/>
      <c r="O42" s="109"/>
      <c r="P42" s="109"/>
      <c r="Q42" s="109"/>
      <c r="R42" s="109"/>
      <c r="S42" s="109"/>
      <c r="T42" s="109"/>
      <c r="U42" s="109"/>
      <c r="V42" s="56">
        <v>0.33333333333333331</v>
      </c>
      <c r="W42" s="109"/>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5"/>
  <cols>
    <col min="1" max="1" width="83.25" bestFit="1" customWidth="1"/>
    <col min="2" max="2" width="13" bestFit="1" customWidth="1"/>
    <col min="3" max="3" width="11.375" bestFit="1" customWidth="1"/>
    <col min="4" max="4" width="10.25" bestFit="1" customWidth="1"/>
  </cols>
  <sheetData>
    <row r="1" spans="1:5">
      <c r="B1" t="s">
        <v>168</v>
      </c>
    </row>
    <row r="2" spans="1:5">
      <c r="A2" t="s">
        <v>149</v>
      </c>
      <c r="B2" s="159">
        <v>16500000</v>
      </c>
      <c r="E2" t="s">
        <v>171</v>
      </c>
    </row>
    <row r="3" spans="1:5">
      <c r="A3" t="s">
        <v>169</v>
      </c>
      <c r="B3" s="159">
        <v>16500000</v>
      </c>
      <c r="E3" t="s">
        <v>171</v>
      </c>
    </row>
    <row r="4" spans="1:5">
      <c r="A4" t="s">
        <v>150</v>
      </c>
      <c r="B4" s="159"/>
    </row>
    <row r="5" spans="1:5">
      <c r="A5" t="s">
        <v>172</v>
      </c>
      <c r="B5" s="159">
        <v>10198000</v>
      </c>
    </row>
    <row r="6" spans="1:5">
      <c r="A6" t="s">
        <v>173</v>
      </c>
      <c r="B6" s="159">
        <v>8543000</v>
      </c>
    </row>
    <row r="7" spans="1:5">
      <c r="A7" t="s">
        <v>174</v>
      </c>
      <c r="B7" s="159">
        <v>440000</v>
      </c>
    </row>
    <row r="8" spans="1:5">
      <c r="A8" t="s">
        <v>151</v>
      </c>
      <c r="B8" s="159">
        <v>1426000</v>
      </c>
    </row>
    <row r="9" spans="1:5">
      <c r="A9" t="s">
        <v>163</v>
      </c>
      <c r="B9" s="159">
        <v>4241000</v>
      </c>
    </row>
    <row r="10" spans="1:5">
      <c r="A10" t="s">
        <v>164</v>
      </c>
      <c r="B10" s="159"/>
    </row>
    <row r="11" spans="1:5">
      <c r="A11" t="s">
        <v>165</v>
      </c>
      <c r="B11" s="159">
        <v>20000000</v>
      </c>
    </row>
    <row r="12" spans="1:5">
      <c r="A12" t="s">
        <v>152</v>
      </c>
      <c r="B12" s="159">
        <v>1870000</v>
      </c>
    </row>
    <row r="13" spans="1:5">
      <c r="A13" t="s">
        <v>166</v>
      </c>
      <c r="B13" s="159">
        <v>1100000</v>
      </c>
    </row>
    <row r="14" spans="1:5">
      <c r="A14" t="s">
        <v>153</v>
      </c>
      <c r="B14" s="159">
        <v>16500000</v>
      </c>
      <c r="E14" t="s">
        <v>171</v>
      </c>
    </row>
    <row r="15" spans="1:5">
      <c r="A15" t="s">
        <v>154</v>
      </c>
      <c r="B15" s="159"/>
      <c r="E15" t="s">
        <v>171</v>
      </c>
    </row>
    <row r="16" spans="1:5">
      <c r="A16" t="s">
        <v>155</v>
      </c>
      <c r="B16" s="159"/>
      <c r="E16" t="s">
        <v>171</v>
      </c>
    </row>
    <row r="17" spans="1:5">
      <c r="A17" t="s">
        <v>156</v>
      </c>
      <c r="B17" s="159">
        <v>478000</v>
      </c>
    </row>
    <row r="18" spans="1:5">
      <c r="A18" t="s">
        <v>170</v>
      </c>
      <c r="B18" s="159">
        <v>478000</v>
      </c>
    </row>
    <row r="19" spans="1:5">
      <c r="A19" t="s">
        <v>157</v>
      </c>
      <c r="B19" s="159">
        <v>55000000</v>
      </c>
      <c r="E19" t="s">
        <v>171</v>
      </c>
    </row>
    <row r="20" spans="1:5">
      <c r="A20" t="s">
        <v>167</v>
      </c>
      <c r="B20" s="159">
        <v>27500000</v>
      </c>
      <c r="E20" t="s">
        <v>171</v>
      </c>
    </row>
    <row r="21" spans="1:5">
      <c r="A21" t="s">
        <v>158</v>
      </c>
      <c r="B21" s="159"/>
      <c r="E21" t="s">
        <v>171</v>
      </c>
    </row>
    <row r="22" spans="1:5">
      <c r="A22" t="s">
        <v>182</v>
      </c>
      <c r="B22" s="159">
        <v>7857000</v>
      </c>
      <c r="C22" s="159">
        <v>15714000</v>
      </c>
      <c r="E22" t="s">
        <v>171</v>
      </c>
    </row>
    <row r="23" spans="1:5">
      <c r="A23" t="s">
        <v>159</v>
      </c>
      <c r="B23" s="159">
        <v>7857000</v>
      </c>
      <c r="C23" s="159">
        <v>15714000</v>
      </c>
      <c r="E23" t="s">
        <v>171</v>
      </c>
    </row>
    <row r="24" spans="1:5">
      <c r="A24" t="s">
        <v>160</v>
      </c>
      <c r="B24" s="159">
        <v>233000</v>
      </c>
    </row>
    <row r="25" spans="1:5">
      <c r="A25" t="s">
        <v>161</v>
      </c>
      <c r="B25" s="159">
        <v>17035000</v>
      </c>
      <c r="E25" t="s">
        <v>171</v>
      </c>
    </row>
    <row r="26" spans="1:5">
      <c r="A26" t="s">
        <v>177</v>
      </c>
      <c r="B26" s="159">
        <v>20000000</v>
      </c>
      <c r="C26" s="159">
        <v>10000000</v>
      </c>
      <c r="D26" s="159">
        <v>30000000</v>
      </c>
      <c r="E26" t="s">
        <v>171</v>
      </c>
    </row>
    <row r="27" spans="1:5">
      <c r="A27" t="s">
        <v>175</v>
      </c>
      <c r="B27" s="159">
        <v>37180000</v>
      </c>
      <c r="C27" s="159">
        <v>53700000</v>
      </c>
      <c r="D27" s="159">
        <v>90880000</v>
      </c>
      <c r="E27" t="s">
        <v>171</v>
      </c>
    </row>
    <row r="28" spans="1:5">
      <c r="A28" t="s">
        <v>176</v>
      </c>
      <c r="B28" s="159">
        <v>71191000</v>
      </c>
      <c r="E28" t="s">
        <v>171</v>
      </c>
    </row>
    <row r="29" spans="1:5">
      <c r="A29" t="s">
        <v>162</v>
      </c>
      <c r="B29" s="159">
        <v>212000</v>
      </c>
    </row>
    <row r="30" spans="1:5">
      <c r="A30" t="s">
        <v>217</v>
      </c>
      <c r="B30" s="159">
        <v>16500000</v>
      </c>
    </row>
  </sheetData>
  <phoneticPr fontId="2"/>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59</vt:i4>
      </vt:variant>
    </vt:vector>
  </HeadingPairs>
  <TitlesOfParts>
    <vt:vector size="64" baseType="lpstr">
      <vt:lpstr>記載方法</vt:lpstr>
      <vt:lpstr>設備 (間接補助)</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'設備 (間接補助)'!Print_Area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高橋 日菜</cp:lastModifiedBy>
  <cp:lastPrinted>2026-03-26T00:15:21Z</cp:lastPrinted>
  <dcterms:created xsi:type="dcterms:W3CDTF">2000-07-04T04:40:42Z</dcterms:created>
  <dcterms:modified xsi:type="dcterms:W3CDTF">2026-04-07T01:48:21Z</dcterms:modified>
</cp:coreProperties>
</file>